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C:\Users\c803993\Downloads\"/>
    </mc:Choice>
  </mc:AlternateContent>
  <xr:revisionPtr revIDLastSave="0" documentId="8_{B86C47CC-10CB-4ACD-A6E1-64AA3AB6CB98}" xr6:coauthVersionLast="47" xr6:coauthVersionMax="47" xr10:uidLastSave="{00000000-0000-0000-0000-000000000000}"/>
  <workbookProtection lockStructure="1"/>
  <bookViews>
    <workbookView xWindow="-108" yWindow="-108" windowWidth="23256" windowHeight="12456" tabRatio="618" activeTab="5" xr2:uid="{00000000-000D-0000-FFFF-FFFF00000000}"/>
  </bookViews>
  <sheets>
    <sheet name="FrontPage" sheetId="2" r:id="rId1"/>
    <sheet name="Nursery" sheetId="10" r:id="rId2"/>
    <sheet name="Primary" sheetId="3" r:id="rId3"/>
    <sheet name="Middle" sheetId="15" state="hidden" r:id="rId4"/>
    <sheet name="Secondary" sheetId="4" r:id="rId5"/>
    <sheet name="Special" sheetId="5" r:id="rId6"/>
    <sheet name="Guidance" sheetId="14" r:id="rId7"/>
    <sheet name="Comments" sheetId="13" r:id="rId8"/>
    <sheet name="Survey Response Burden" sheetId="12" r:id="rId9"/>
    <sheet name="Transfer" sheetId="16" state="hidden" r:id="rId10"/>
    <sheet name="Details" sheetId="11" state="hidden" r:id="rId11"/>
    <sheet name="Lookup" sheetId="9" state="hidden" r:id="rId12"/>
  </sheets>
  <definedNames>
    <definedName name="_xlnm._FilterDatabase" localSheetId="2" hidden="1">Primary!$C$11:$C$19</definedName>
    <definedName name="_tab1">Transfer!$A$1:$F$926</definedName>
    <definedName name="Addresses">Details!$A$4:$L$26</definedName>
    <definedName name="AuthCode">FrontPage!$N$3</definedName>
    <definedName name="Contacts" localSheetId="10">Details!$A$4:$A$26</definedName>
    <definedName name="EndMid">Middle!$B$17</definedName>
    <definedName name="EndNurs">Nursery!$B$14</definedName>
    <definedName name="EndPrim">Primary!$B$109</definedName>
    <definedName name="EndSec">Secondary!$B$29</definedName>
    <definedName name="EndSpec">Special!$B$18</definedName>
    <definedName name="EndTable" localSheetId="9">Transfer!$A$927</definedName>
    <definedName name="LEACode">FrontPage!$N$4</definedName>
    <definedName name="LEALookup">Lookup!$A$1:$C$23</definedName>
    <definedName name="LEAName">FrontPage!$H$6</definedName>
    <definedName name="MidCheck">Middle!$B$11:$B$16</definedName>
    <definedName name="MidSchools">Middle!$B$11</definedName>
    <definedName name="NursCheck">Nursery!$B$11:$B$13</definedName>
    <definedName name="NursSchools">Nursery!$B$11</definedName>
    <definedName name="PrimCheck">Primary!$B$11:$B$108</definedName>
    <definedName name="PrimSchools">Primary!$B$11</definedName>
    <definedName name="_xlnm.Print_Area" localSheetId="0">FrontPage!$B$2:$M$41</definedName>
    <definedName name="_xlnm.Print_Area" localSheetId="8">'Survey Response Burden'!$B$2:$J$34</definedName>
    <definedName name="_xlnm.Print_Area" localSheetId="9">Transfer!$A$904:$F$913</definedName>
    <definedName name="_xlnm.Print_Titles" localSheetId="2">Primary!$1:$10</definedName>
    <definedName name="SecCheck">Secondary!$B$11:$B$28</definedName>
    <definedName name="SecSchools">Secondary!$B$11</definedName>
    <definedName name="SpecCheck">Special!$B$11:$B$17</definedName>
    <definedName name="SpecSchools">Special!$B$11</definedName>
    <definedName name="Year">Lookup!$F$2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6" i="5" l="1"/>
  <c r="I45" i="5"/>
  <c r="I44" i="5"/>
  <c r="I43" i="5"/>
  <c r="I42" i="5"/>
  <c r="I41" i="5"/>
  <c r="I40" i="5"/>
  <c r="D44" i="5"/>
  <c r="D43" i="5"/>
  <c r="D40" i="5"/>
  <c r="F22" i="2" l="1"/>
  <c r="H13" i="15" l="1"/>
  <c r="G3" i="9"/>
  <c r="B26" i="2" s="1"/>
  <c r="H14" i="15"/>
  <c r="H12" i="15"/>
  <c r="H6" i="2"/>
  <c r="E3" i="13" s="1"/>
  <c r="F16" i="2"/>
  <c r="F19" i="2"/>
  <c r="F15" i="10"/>
  <c r="F23" i="16" s="1"/>
  <c r="H11" i="10"/>
  <c r="C849" i="16"/>
  <c r="E849" i="16"/>
  <c r="F849" i="16"/>
  <c r="C831" i="16"/>
  <c r="E831" i="16"/>
  <c r="F831" i="16"/>
  <c r="C813" i="16"/>
  <c r="E813" i="16"/>
  <c r="C795" i="16"/>
  <c r="E795" i="16"/>
  <c r="F795" i="16"/>
  <c r="C777" i="16"/>
  <c r="E777" i="16"/>
  <c r="F777" i="16"/>
  <c r="C759" i="16"/>
  <c r="D759" i="16"/>
  <c r="D777" i="16" s="1"/>
  <c r="D795" i="16" s="1"/>
  <c r="D813" i="16" s="1"/>
  <c r="D831" i="16" s="1"/>
  <c r="D849" i="16" s="1"/>
  <c r="E759" i="16"/>
  <c r="F759" i="16"/>
  <c r="C741" i="16"/>
  <c r="E741" i="16"/>
  <c r="F741" i="16"/>
  <c r="F926" i="16"/>
  <c r="F924" i="16"/>
  <c r="F923" i="16"/>
  <c r="F922" i="16"/>
  <c r="F921" i="16"/>
  <c r="F920" i="16"/>
  <c r="F918" i="16"/>
  <c r="F917" i="16"/>
  <c r="F916" i="16"/>
  <c r="F915" i="16"/>
  <c r="F903" i="16"/>
  <c r="C903" i="16"/>
  <c r="F902" i="16"/>
  <c r="C902" i="16"/>
  <c r="F901" i="16"/>
  <c r="C901" i="16"/>
  <c r="F900" i="16"/>
  <c r="C900" i="16"/>
  <c r="F899" i="16"/>
  <c r="C899" i="16"/>
  <c r="F898" i="16"/>
  <c r="C898" i="16"/>
  <c r="F897" i="16"/>
  <c r="C897" i="16"/>
  <c r="F896" i="16"/>
  <c r="C896" i="16"/>
  <c r="F895" i="16"/>
  <c r="C895" i="16"/>
  <c r="F894" i="16"/>
  <c r="C894" i="16"/>
  <c r="F893" i="16"/>
  <c r="C893" i="16"/>
  <c r="F892" i="16"/>
  <c r="C892" i="16"/>
  <c r="F891" i="16"/>
  <c r="C891" i="16"/>
  <c r="F890" i="16"/>
  <c r="C890" i="16"/>
  <c r="C889" i="16"/>
  <c r="C888" i="16"/>
  <c r="C887" i="16"/>
  <c r="C886" i="16"/>
  <c r="C885" i="16"/>
  <c r="C884" i="16"/>
  <c r="C883" i="16"/>
  <c r="F882" i="16"/>
  <c r="C882" i="16"/>
  <c r="F881" i="16"/>
  <c r="C881" i="16"/>
  <c r="F880" i="16"/>
  <c r="C880" i="16"/>
  <c r="F879" i="16"/>
  <c r="C879" i="16"/>
  <c r="F878" i="16"/>
  <c r="C878" i="16"/>
  <c r="F877" i="16"/>
  <c r="C877" i="16"/>
  <c r="F876" i="16"/>
  <c r="C876" i="16"/>
  <c r="F875" i="16"/>
  <c r="C875" i="16"/>
  <c r="F874" i="16"/>
  <c r="C874" i="16"/>
  <c r="F873" i="16"/>
  <c r="C873" i="16"/>
  <c r="F872" i="16"/>
  <c r="C872" i="16"/>
  <c r="F871" i="16"/>
  <c r="C871" i="16"/>
  <c r="F870" i="16"/>
  <c r="C870" i="16"/>
  <c r="F869" i="16"/>
  <c r="C869" i="16"/>
  <c r="F868" i="16"/>
  <c r="C868" i="16"/>
  <c r="F867" i="16"/>
  <c r="C867" i="16"/>
  <c r="F866" i="16"/>
  <c r="C866" i="16"/>
  <c r="F865" i="16"/>
  <c r="C865" i="16"/>
  <c r="F864" i="16"/>
  <c r="C864" i="16"/>
  <c r="F863" i="16"/>
  <c r="C863" i="16"/>
  <c r="F862" i="16"/>
  <c r="C862" i="16"/>
  <c r="F861" i="16"/>
  <c r="C861" i="16"/>
  <c r="F860" i="16"/>
  <c r="C860" i="16"/>
  <c r="F859" i="16"/>
  <c r="C859" i="16"/>
  <c r="F858" i="16"/>
  <c r="C858" i="16"/>
  <c r="F857" i="16"/>
  <c r="C857" i="16"/>
  <c r="F856" i="16"/>
  <c r="C856" i="16"/>
  <c r="F855" i="16"/>
  <c r="C855" i="16"/>
  <c r="F848" i="16"/>
  <c r="C848" i="16"/>
  <c r="F847" i="16"/>
  <c r="C847" i="16"/>
  <c r="F846" i="16"/>
  <c r="C846" i="16"/>
  <c r="F845" i="16"/>
  <c r="C845" i="16"/>
  <c r="F844" i="16"/>
  <c r="C844" i="16"/>
  <c r="F843" i="16"/>
  <c r="C843" i="16"/>
  <c r="F842" i="16"/>
  <c r="C842" i="16"/>
  <c r="F841" i="16"/>
  <c r="C841" i="16"/>
  <c r="F840" i="16"/>
  <c r="C840" i="16"/>
  <c r="F839" i="16"/>
  <c r="C839" i="16"/>
  <c r="F838" i="16"/>
  <c r="C838" i="16"/>
  <c r="F837" i="16"/>
  <c r="C837" i="16"/>
  <c r="F836" i="16"/>
  <c r="C836" i="16"/>
  <c r="F835" i="16"/>
  <c r="C835" i="16"/>
  <c r="F834" i="16"/>
  <c r="C834" i="16"/>
  <c r="F833" i="16"/>
  <c r="C833" i="16"/>
  <c r="F832" i="16"/>
  <c r="C832" i="16"/>
  <c r="F830" i="16"/>
  <c r="C830" i="16"/>
  <c r="F829" i="16"/>
  <c r="C829" i="16"/>
  <c r="F828" i="16"/>
  <c r="C828" i="16"/>
  <c r="F827" i="16"/>
  <c r="C827" i="16"/>
  <c r="F826" i="16"/>
  <c r="C826" i="16"/>
  <c r="F825" i="16"/>
  <c r="C825" i="16"/>
  <c r="F824" i="16"/>
  <c r="C824" i="16"/>
  <c r="F823" i="16"/>
  <c r="C823" i="16"/>
  <c r="F822" i="16"/>
  <c r="C822" i="16"/>
  <c r="F821" i="16"/>
  <c r="C821" i="16"/>
  <c r="F820" i="16"/>
  <c r="C820" i="16"/>
  <c r="F819" i="16"/>
  <c r="C819" i="16"/>
  <c r="F818" i="16"/>
  <c r="C818" i="16"/>
  <c r="F817" i="16"/>
  <c r="C817" i="16"/>
  <c r="F816" i="16"/>
  <c r="C816" i="16"/>
  <c r="F815" i="16"/>
  <c r="C815" i="16"/>
  <c r="F814" i="16"/>
  <c r="C814" i="16"/>
  <c r="C812" i="16"/>
  <c r="C811" i="16"/>
  <c r="C810" i="16"/>
  <c r="C809" i="16"/>
  <c r="C808" i="16"/>
  <c r="C807" i="16"/>
  <c r="C806" i="16"/>
  <c r="C805" i="16"/>
  <c r="C804" i="16"/>
  <c r="C803" i="16"/>
  <c r="C802" i="16"/>
  <c r="C801" i="16"/>
  <c r="C800" i="16"/>
  <c r="C799" i="16"/>
  <c r="C798" i="16"/>
  <c r="C797" i="16"/>
  <c r="C796" i="16"/>
  <c r="F794" i="16"/>
  <c r="C794" i="16"/>
  <c r="F793" i="16"/>
  <c r="C793" i="16"/>
  <c r="F792" i="16"/>
  <c r="C792" i="16"/>
  <c r="F791" i="16"/>
  <c r="C791" i="16"/>
  <c r="F790" i="16"/>
  <c r="C790" i="16"/>
  <c r="F789" i="16"/>
  <c r="C789" i="16"/>
  <c r="F788" i="16"/>
  <c r="C788" i="16"/>
  <c r="F787" i="16"/>
  <c r="C787" i="16"/>
  <c r="F786" i="16"/>
  <c r="C786" i="16"/>
  <c r="F785" i="16"/>
  <c r="C785" i="16"/>
  <c r="F784" i="16"/>
  <c r="C784" i="16"/>
  <c r="F783" i="16"/>
  <c r="C783" i="16"/>
  <c r="F782" i="16"/>
  <c r="C782" i="16"/>
  <c r="F781" i="16"/>
  <c r="C781" i="16"/>
  <c r="F780" i="16"/>
  <c r="C780" i="16"/>
  <c r="F779" i="16"/>
  <c r="C779" i="16"/>
  <c r="F778" i="16"/>
  <c r="C778" i="16"/>
  <c r="F776" i="16"/>
  <c r="C776" i="16"/>
  <c r="F775" i="16"/>
  <c r="C775" i="16"/>
  <c r="F774" i="16"/>
  <c r="C774" i="16"/>
  <c r="F773" i="16"/>
  <c r="C773" i="16"/>
  <c r="F772" i="16"/>
  <c r="C772" i="16"/>
  <c r="F771" i="16"/>
  <c r="C771" i="16"/>
  <c r="F770" i="16"/>
  <c r="C770" i="16"/>
  <c r="F769" i="16"/>
  <c r="C769" i="16"/>
  <c r="F768" i="16"/>
  <c r="C768" i="16"/>
  <c r="F767" i="16"/>
  <c r="C767" i="16"/>
  <c r="F766" i="16"/>
  <c r="C766" i="16"/>
  <c r="F765" i="16"/>
  <c r="C765" i="16"/>
  <c r="F764" i="16"/>
  <c r="C764" i="16"/>
  <c r="F763" i="16"/>
  <c r="C763" i="16"/>
  <c r="F762" i="16"/>
  <c r="C762" i="16"/>
  <c r="F761" i="16"/>
  <c r="C761" i="16"/>
  <c r="F760" i="16"/>
  <c r="C760" i="16"/>
  <c r="F758" i="16"/>
  <c r="C758" i="16"/>
  <c r="F757" i="16"/>
  <c r="C757" i="16"/>
  <c r="F756" i="16"/>
  <c r="C756" i="16"/>
  <c r="F755" i="16"/>
  <c r="C755" i="16"/>
  <c r="F754" i="16"/>
  <c r="C754" i="16"/>
  <c r="F753" i="16"/>
  <c r="C753" i="16"/>
  <c r="F752" i="16"/>
  <c r="C752" i="16"/>
  <c r="F751" i="16"/>
  <c r="C751" i="16"/>
  <c r="F750" i="16"/>
  <c r="C750" i="16"/>
  <c r="F749" i="16"/>
  <c r="C749" i="16"/>
  <c r="F748" i="16"/>
  <c r="C748" i="16"/>
  <c r="F747" i="16"/>
  <c r="C747" i="16"/>
  <c r="F746" i="16"/>
  <c r="C746" i="16"/>
  <c r="F745" i="16"/>
  <c r="C745" i="16"/>
  <c r="F744" i="16"/>
  <c r="C744" i="16"/>
  <c r="F743" i="16"/>
  <c r="C743" i="16"/>
  <c r="F742" i="16"/>
  <c r="C742" i="16"/>
  <c r="F740" i="16"/>
  <c r="C740" i="16"/>
  <c r="F739" i="16"/>
  <c r="C739" i="16"/>
  <c r="F738" i="16"/>
  <c r="C738" i="16"/>
  <c r="F737" i="16"/>
  <c r="C737" i="16"/>
  <c r="F736" i="16"/>
  <c r="C736" i="16"/>
  <c r="F735" i="16"/>
  <c r="C735" i="16"/>
  <c r="F734" i="16"/>
  <c r="C734" i="16"/>
  <c r="F733" i="16"/>
  <c r="C733" i="16"/>
  <c r="F732" i="16"/>
  <c r="C732" i="16"/>
  <c r="F731" i="16"/>
  <c r="C731" i="16"/>
  <c r="F730" i="16"/>
  <c r="C730" i="16"/>
  <c r="F729" i="16"/>
  <c r="C729" i="16"/>
  <c r="F728" i="16"/>
  <c r="C728" i="16"/>
  <c r="F727" i="16"/>
  <c r="C727" i="16"/>
  <c r="F726" i="16"/>
  <c r="C726" i="16"/>
  <c r="F725" i="16"/>
  <c r="C725" i="16"/>
  <c r="F724" i="16"/>
  <c r="C724" i="16"/>
  <c r="F713" i="16"/>
  <c r="C713" i="16"/>
  <c r="F712" i="16"/>
  <c r="C712" i="16"/>
  <c r="F711" i="16"/>
  <c r="C711" i="16"/>
  <c r="F710" i="16"/>
  <c r="C710" i="16"/>
  <c r="F709" i="16"/>
  <c r="C709" i="16"/>
  <c r="F708" i="16"/>
  <c r="C708" i="16"/>
  <c r="F707" i="16"/>
  <c r="C707" i="16"/>
  <c r="F706" i="16"/>
  <c r="C706" i="16"/>
  <c r="F705" i="16"/>
  <c r="C705" i="16"/>
  <c r="F704" i="16"/>
  <c r="C704" i="16"/>
  <c r="F703" i="16"/>
  <c r="C703" i="16"/>
  <c r="F702" i="16"/>
  <c r="C702" i="16"/>
  <c r="F701" i="16"/>
  <c r="C701" i="16"/>
  <c r="F700" i="16"/>
  <c r="C700" i="16"/>
  <c r="F699" i="16"/>
  <c r="C699" i="16"/>
  <c r="F698" i="16"/>
  <c r="C698" i="16"/>
  <c r="F697" i="16"/>
  <c r="C697" i="16"/>
  <c r="F696" i="16"/>
  <c r="C696" i="16"/>
  <c r="F695" i="16"/>
  <c r="C695" i="16"/>
  <c r="F694" i="16"/>
  <c r="C694" i="16"/>
  <c r="F693" i="16"/>
  <c r="C693" i="16"/>
  <c r="F692" i="16"/>
  <c r="C692" i="16"/>
  <c r="F691" i="16"/>
  <c r="C691" i="16"/>
  <c r="F690" i="16"/>
  <c r="C690" i="16"/>
  <c r="F689" i="16"/>
  <c r="C689" i="16"/>
  <c r="F688" i="16"/>
  <c r="C688" i="16"/>
  <c r="F687" i="16"/>
  <c r="C687" i="16"/>
  <c r="F686" i="16"/>
  <c r="C686" i="16"/>
  <c r="F685" i="16"/>
  <c r="C685" i="16"/>
  <c r="F684" i="16"/>
  <c r="C684" i="16"/>
  <c r="F683" i="16"/>
  <c r="C683" i="16"/>
  <c r="F682" i="16"/>
  <c r="C682" i="16"/>
  <c r="F681" i="16"/>
  <c r="C681" i="16"/>
  <c r="F680" i="16"/>
  <c r="C680" i="16"/>
  <c r="F679" i="16"/>
  <c r="C679" i="16"/>
  <c r="F678" i="16"/>
  <c r="C678" i="16"/>
  <c r="F677" i="16"/>
  <c r="C677" i="16"/>
  <c r="F676" i="16"/>
  <c r="C676" i="16"/>
  <c r="F675" i="16"/>
  <c r="C675" i="16"/>
  <c r="F674" i="16"/>
  <c r="C674" i="16"/>
  <c r="F673" i="16"/>
  <c r="C673" i="16"/>
  <c r="F672" i="16"/>
  <c r="C672" i="16"/>
  <c r="F671" i="16"/>
  <c r="C671" i="16"/>
  <c r="F670" i="16"/>
  <c r="C670" i="16"/>
  <c r="F669" i="16"/>
  <c r="C669" i="16"/>
  <c r="F668" i="16"/>
  <c r="C668" i="16"/>
  <c r="F667" i="16"/>
  <c r="C667" i="16"/>
  <c r="F666" i="16"/>
  <c r="C666" i="16"/>
  <c r="F665" i="16"/>
  <c r="C665" i="16"/>
  <c r="F664" i="16"/>
  <c r="C664" i="16"/>
  <c r="F663" i="16"/>
  <c r="C663" i="16"/>
  <c r="F662" i="16"/>
  <c r="C662" i="16"/>
  <c r="F661" i="16"/>
  <c r="C661" i="16"/>
  <c r="F660" i="16"/>
  <c r="C660" i="16"/>
  <c r="F659" i="16"/>
  <c r="C659" i="16"/>
  <c r="F658" i="16"/>
  <c r="C658" i="16"/>
  <c r="F657" i="16"/>
  <c r="C657" i="16"/>
  <c r="F656" i="16"/>
  <c r="C656" i="16"/>
  <c r="F655" i="16"/>
  <c r="C655" i="16"/>
  <c r="F654" i="16"/>
  <c r="C654" i="16"/>
  <c r="F653" i="16"/>
  <c r="C653" i="16"/>
  <c r="F652" i="16"/>
  <c r="C652" i="16"/>
  <c r="F651" i="16"/>
  <c r="C651" i="16"/>
  <c r="F650" i="16"/>
  <c r="C650" i="16"/>
  <c r="F649" i="16"/>
  <c r="C649" i="16"/>
  <c r="F648" i="16"/>
  <c r="C648" i="16"/>
  <c r="F647" i="16"/>
  <c r="C647" i="16"/>
  <c r="F646" i="16"/>
  <c r="C646" i="16"/>
  <c r="F645" i="16"/>
  <c r="C645" i="16"/>
  <c r="F644" i="16"/>
  <c r="C644" i="16"/>
  <c r="F643" i="16"/>
  <c r="C643" i="16"/>
  <c r="F642" i="16"/>
  <c r="C642" i="16"/>
  <c r="F641" i="16"/>
  <c r="C641" i="16"/>
  <c r="F640" i="16"/>
  <c r="C640" i="16"/>
  <c r="F639" i="16"/>
  <c r="C639" i="16"/>
  <c r="F638" i="16"/>
  <c r="C638" i="16"/>
  <c r="F637" i="16"/>
  <c r="C637" i="16"/>
  <c r="F636" i="16"/>
  <c r="C636" i="16"/>
  <c r="F635" i="16"/>
  <c r="C635" i="16"/>
  <c r="F634" i="16"/>
  <c r="C634" i="16"/>
  <c r="F633" i="16"/>
  <c r="C633" i="16"/>
  <c r="F632" i="16"/>
  <c r="C632" i="16"/>
  <c r="F631" i="16"/>
  <c r="C631" i="16"/>
  <c r="F630" i="16"/>
  <c r="C630" i="16"/>
  <c r="F629" i="16"/>
  <c r="C629" i="16"/>
  <c r="F628" i="16"/>
  <c r="C628" i="16"/>
  <c r="F627" i="16"/>
  <c r="C627" i="16"/>
  <c r="F626" i="16"/>
  <c r="C626" i="16"/>
  <c r="F625" i="16"/>
  <c r="C625" i="16"/>
  <c r="F624" i="16"/>
  <c r="C624" i="16"/>
  <c r="F623" i="16"/>
  <c r="C623" i="16"/>
  <c r="F622" i="16"/>
  <c r="C622" i="16"/>
  <c r="F621" i="16"/>
  <c r="C621" i="16"/>
  <c r="F620" i="16"/>
  <c r="C620" i="16"/>
  <c r="F619" i="16"/>
  <c r="C619" i="16"/>
  <c r="F618" i="16"/>
  <c r="C618" i="16"/>
  <c r="F617" i="16"/>
  <c r="C617" i="16"/>
  <c r="F616" i="16"/>
  <c r="C616" i="16"/>
  <c r="F615" i="16"/>
  <c r="C615" i="16"/>
  <c r="F614" i="16"/>
  <c r="C614" i="16"/>
  <c r="F613" i="16"/>
  <c r="C613" i="16"/>
  <c r="F612" i="16"/>
  <c r="C612" i="16"/>
  <c r="F611" i="16"/>
  <c r="C611" i="16"/>
  <c r="F610" i="16"/>
  <c r="C610" i="16"/>
  <c r="F609" i="16"/>
  <c r="C609" i="16"/>
  <c r="F608" i="16"/>
  <c r="C608" i="16"/>
  <c r="F607" i="16"/>
  <c r="C607" i="16"/>
  <c r="F606" i="16"/>
  <c r="C606" i="16"/>
  <c r="F605" i="16"/>
  <c r="C605" i="16"/>
  <c r="F604" i="16"/>
  <c r="C604" i="16"/>
  <c r="F603" i="16"/>
  <c r="C603" i="16"/>
  <c r="F602" i="16"/>
  <c r="C602" i="16"/>
  <c r="F601" i="16"/>
  <c r="C601" i="16"/>
  <c r="F600" i="16"/>
  <c r="C600" i="16"/>
  <c r="F599" i="16"/>
  <c r="C599" i="16"/>
  <c r="F598" i="16"/>
  <c r="C598" i="16"/>
  <c r="F597" i="16"/>
  <c r="C597" i="16"/>
  <c r="F596" i="16"/>
  <c r="C596" i="16"/>
  <c r="F595" i="16"/>
  <c r="C595" i="16"/>
  <c r="F594" i="16"/>
  <c r="C594" i="16"/>
  <c r="F593" i="16"/>
  <c r="C593" i="16"/>
  <c r="F592" i="16"/>
  <c r="C592" i="16"/>
  <c r="F591" i="16"/>
  <c r="C591" i="16"/>
  <c r="F590" i="16"/>
  <c r="C590" i="16"/>
  <c r="F589" i="16"/>
  <c r="C589" i="16"/>
  <c r="F588" i="16"/>
  <c r="C588" i="16"/>
  <c r="F587" i="16"/>
  <c r="C587" i="16"/>
  <c r="F586" i="16"/>
  <c r="C586" i="16"/>
  <c r="F585" i="16"/>
  <c r="C585" i="16"/>
  <c r="F584" i="16"/>
  <c r="C584" i="16"/>
  <c r="F583" i="16"/>
  <c r="C583" i="16"/>
  <c r="F582" i="16"/>
  <c r="C582" i="16"/>
  <c r="F581" i="16"/>
  <c r="C581" i="16"/>
  <c r="F580" i="16"/>
  <c r="C580" i="16"/>
  <c r="F579" i="16"/>
  <c r="C579" i="16"/>
  <c r="F578" i="16"/>
  <c r="C578" i="16"/>
  <c r="F577" i="16"/>
  <c r="C577" i="16"/>
  <c r="F576" i="16"/>
  <c r="C576" i="16"/>
  <c r="F575" i="16"/>
  <c r="C575" i="16"/>
  <c r="F574" i="16"/>
  <c r="C574" i="16"/>
  <c r="F573" i="16"/>
  <c r="C573" i="16"/>
  <c r="F572" i="16"/>
  <c r="C572" i="16"/>
  <c r="F571" i="16"/>
  <c r="C571" i="16"/>
  <c r="F570" i="16"/>
  <c r="C570" i="16"/>
  <c r="F569" i="16"/>
  <c r="C569" i="16"/>
  <c r="F568" i="16"/>
  <c r="C568" i="16"/>
  <c r="F567" i="16"/>
  <c r="C567" i="16"/>
  <c r="F566" i="16"/>
  <c r="C566" i="16"/>
  <c r="F565" i="16"/>
  <c r="C565" i="16"/>
  <c r="F564" i="16"/>
  <c r="C564" i="16"/>
  <c r="F563" i="16"/>
  <c r="C563" i="16"/>
  <c r="F562" i="16"/>
  <c r="C562" i="16"/>
  <c r="F561" i="16"/>
  <c r="C561" i="16"/>
  <c r="F560" i="16"/>
  <c r="C560" i="16"/>
  <c r="F559" i="16"/>
  <c r="C559" i="16"/>
  <c r="F558" i="16"/>
  <c r="C558" i="16"/>
  <c r="F557" i="16"/>
  <c r="C557" i="16"/>
  <c r="F556" i="16"/>
  <c r="C556" i="16"/>
  <c r="F555" i="16"/>
  <c r="C555" i="16"/>
  <c r="F554" i="16"/>
  <c r="C554" i="16"/>
  <c r="F553" i="16"/>
  <c r="C553" i="16"/>
  <c r="F552" i="16"/>
  <c r="C552" i="16"/>
  <c r="F551" i="16"/>
  <c r="C551" i="16"/>
  <c r="F550" i="16"/>
  <c r="C550" i="16"/>
  <c r="F549" i="16"/>
  <c r="C549" i="16"/>
  <c r="F548" i="16"/>
  <c r="C548" i="16"/>
  <c r="F547" i="16"/>
  <c r="C547" i="16"/>
  <c r="F546" i="16"/>
  <c r="C546" i="16"/>
  <c r="F545" i="16"/>
  <c r="C545" i="16"/>
  <c r="F544" i="16"/>
  <c r="C544" i="16"/>
  <c r="F543" i="16"/>
  <c r="C543" i="16"/>
  <c r="F542" i="16"/>
  <c r="C542" i="16"/>
  <c r="F541" i="16"/>
  <c r="C541" i="16"/>
  <c r="F540" i="16"/>
  <c r="C540" i="16"/>
  <c r="F539" i="16"/>
  <c r="C539" i="16"/>
  <c r="F538" i="16"/>
  <c r="C538" i="16"/>
  <c r="F537" i="16"/>
  <c r="C537" i="16"/>
  <c r="F536" i="16"/>
  <c r="C536" i="16"/>
  <c r="F535" i="16"/>
  <c r="C535" i="16"/>
  <c r="F534" i="16"/>
  <c r="C534" i="16"/>
  <c r="F533" i="16"/>
  <c r="C533" i="16"/>
  <c r="F532" i="16"/>
  <c r="C532" i="16"/>
  <c r="F531" i="16"/>
  <c r="C531" i="16"/>
  <c r="F530" i="16"/>
  <c r="C530" i="16"/>
  <c r="F529" i="16"/>
  <c r="C529" i="16"/>
  <c r="F528" i="16"/>
  <c r="C528" i="16"/>
  <c r="F527" i="16"/>
  <c r="C527" i="16"/>
  <c r="F526" i="16"/>
  <c r="C526" i="16"/>
  <c r="F525" i="16"/>
  <c r="C525" i="16"/>
  <c r="F524" i="16"/>
  <c r="C524" i="16"/>
  <c r="F523" i="16"/>
  <c r="C523" i="16"/>
  <c r="F522" i="16"/>
  <c r="C522" i="16"/>
  <c r="F521" i="16"/>
  <c r="C521" i="16"/>
  <c r="F520" i="16"/>
  <c r="C520" i="16"/>
  <c r="F519" i="16"/>
  <c r="C519" i="16"/>
  <c r="F518" i="16"/>
  <c r="C518" i="16"/>
  <c r="C517" i="16"/>
  <c r="C516" i="16"/>
  <c r="C515" i="16"/>
  <c r="C514" i="16"/>
  <c r="C513" i="16"/>
  <c r="C512" i="16"/>
  <c r="C511" i="16"/>
  <c r="C510" i="16"/>
  <c r="C509" i="16"/>
  <c r="C508" i="16"/>
  <c r="C507" i="16"/>
  <c r="C506" i="16"/>
  <c r="C505" i="16"/>
  <c r="C504" i="16"/>
  <c r="C503" i="16"/>
  <c r="C502" i="16"/>
  <c r="C501" i="16"/>
  <c r="C500" i="16"/>
  <c r="C499" i="16"/>
  <c r="C498" i="16"/>
  <c r="C497" i="16"/>
  <c r="C496" i="16"/>
  <c r="C495" i="16"/>
  <c r="C494" i="16"/>
  <c r="C493" i="16"/>
  <c r="C492" i="16"/>
  <c r="C491" i="16"/>
  <c r="C490" i="16"/>
  <c r="C489" i="16"/>
  <c r="C488" i="16"/>
  <c r="C487" i="16"/>
  <c r="C486" i="16"/>
  <c r="C485" i="16"/>
  <c r="C484" i="16"/>
  <c r="C483" i="16"/>
  <c r="C482" i="16"/>
  <c r="C481" i="16"/>
  <c r="C480" i="16"/>
  <c r="C479" i="16"/>
  <c r="C478" i="16"/>
  <c r="C477" i="16"/>
  <c r="C476" i="16"/>
  <c r="C475" i="16"/>
  <c r="C474" i="16"/>
  <c r="C473" i="16"/>
  <c r="C472" i="16"/>
  <c r="C471" i="16"/>
  <c r="C470" i="16"/>
  <c r="C469" i="16"/>
  <c r="C468" i="16"/>
  <c r="C467" i="16"/>
  <c r="C466" i="16"/>
  <c r="C465" i="16"/>
  <c r="C464" i="16"/>
  <c r="C463" i="16"/>
  <c r="C462" i="16"/>
  <c r="C461" i="16"/>
  <c r="C460" i="16"/>
  <c r="C459" i="16"/>
  <c r="C458" i="16"/>
  <c r="C457" i="16"/>
  <c r="C456" i="16"/>
  <c r="C455" i="16"/>
  <c r="C454" i="16"/>
  <c r="C453" i="16"/>
  <c r="C452" i="16"/>
  <c r="C451" i="16"/>
  <c r="C450" i="16"/>
  <c r="C449" i="16"/>
  <c r="C448" i="16"/>
  <c r="C447" i="16"/>
  <c r="C446" i="16"/>
  <c r="C445" i="16"/>
  <c r="C444" i="16"/>
  <c r="C443" i="16"/>
  <c r="C442" i="16"/>
  <c r="C441" i="16"/>
  <c r="C440" i="16"/>
  <c r="C439" i="16"/>
  <c r="C438" i="16"/>
  <c r="C437" i="16"/>
  <c r="C436" i="16"/>
  <c r="C435" i="16"/>
  <c r="C434" i="16"/>
  <c r="C433" i="16"/>
  <c r="C432" i="16"/>
  <c r="C431" i="16"/>
  <c r="C430" i="16"/>
  <c r="C429" i="16"/>
  <c r="C428" i="16"/>
  <c r="C427" i="16"/>
  <c r="C426" i="16"/>
  <c r="C425" i="16"/>
  <c r="C424" i="16"/>
  <c r="C423" i="16"/>
  <c r="C422" i="16"/>
  <c r="C421" i="16"/>
  <c r="C420" i="16"/>
  <c r="F419" i="16"/>
  <c r="C419" i="16"/>
  <c r="F418" i="16"/>
  <c r="C418" i="16"/>
  <c r="F417" i="16"/>
  <c r="C417" i="16"/>
  <c r="F416" i="16"/>
  <c r="C416" i="16"/>
  <c r="F415" i="16"/>
  <c r="C415" i="16"/>
  <c r="F414" i="16"/>
  <c r="C414" i="16"/>
  <c r="F413" i="16"/>
  <c r="C413" i="16"/>
  <c r="F412" i="16"/>
  <c r="C412" i="16"/>
  <c r="F411" i="16"/>
  <c r="C411" i="16"/>
  <c r="F410" i="16"/>
  <c r="C410" i="16"/>
  <c r="F409" i="16"/>
  <c r="C409" i="16"/>
  <c r="F408" i="16"/>
  <c r="C408" i="16"/>
  <c r="F407" i="16"/>
  <c r="C407" i="16"/>
  <c r="F406" i="16"/>
  <c r="C406" i="16"/>
  <c r="F405" i="16"/>
  <c r="C405" i="16"/>
  <c r="F404" i="16"/>
  <c r="C404" i="16"/>
  <c r="F403" i="16"/>
  <c r="C403" i="16"/>
  <c r="F402" i="16"/>
  <c r="C402" i="16"/>
  <c r="F401" i="16"/>
  <c r="C401" i="16"/>
  <c r="F400" i="16"/>
  <c r="C400" i="16"/>
  <c r="F399" i="16"/>
  <c r="C399" i="16"/>
  <c r="F398" i="16"/>
  <c r="C398" i="16"/>
  <c r="F397" i="16"/>
  <c r="C397" i="16"/>
  <c r="F396" i="16"/>
  <c r="C396" i="16"/>
  <c r="F395" i="16"/>
  <c r="C395" i="16"/>
  <c r="F394" i="16"/>
  <c r="C394" i="16"/>
  <c r="F393" i="16"/>
  <c r="C393" i="16"/>
  <c r="F392" i="16"/>
  <c r="C392" i="16"/>
  <c r="F391" i="16"/>
  <c r="C391" i="16"/>
  <c r="F390" i="16"/>
  <c r="C390" i="16"/>
  <c r="F389" i="16"/>
  <c r="C389" i="16"/>
  <c r="F388" i="16"/>
  <c r="C388" i="16"/>
  <c r="F387" i="16"/>
  <c r="C387" i="16"/>
  <c r="F386" i="16"/>
  <c r="C386" i="16"/>
  <c r="F385" i="16"/>
  <c r="C385" i="16"/>
  <c r="F384" i="16"/>
  <c r="C384" i="16"/>
  <c r="F383" i="16"/>
  <c r="C383" i="16"/>
  <c r="F382" i="16"/>
  <c r="C382" i="16"/>
  <c r="F381" i="16"/>
  <c r="C381" i="16"/>
  <c r="F380" i="16"/>
  <c r="C380" i="16"/>
  <c r="F379" i="16"/>
  <c r="C379" i="16"/>
  <c r="F378" i="16"/>
  <c r="C378" i="16"/>
  <c r="F377" i="16"/>
  <c r="C377" i="16"/>
  <c r="F376" i="16"/>
  <c r="C376" i="16"/>
  <c r="F375" i="16"/>
  <c r="C375" i="16"/>
  <c r="F374" i="16"/>
  <c r="C374" i="16"/>
  <c r="F373" i="16"/>
  <c r="C373" i="16"/>
  <c r="F372" i="16"/>
  <c r="C372" i="16"/>
  <c r="F371" i="16"/>
  <c r="C371" i="16"/>
  <c r="F370" i="16"/>
  <c r="C370" i="16"/>
  <c r="F369" i="16"/>
  <c r="C369" i="16"/>
  <c r="F368" i="16"/>
  <c r="C368" i="16"/>
  <c r="F367" i="16"/>
  <c r="C367" i="16"/>
  <c r="F366" i="16"/>
  <c r="C366" i="16"/>
  <c r="F365" i="16"/>
  <c r="C365" i="16"/>
  <c r="F364" i="16"/>
  <c r="C364" i="16"/>
  <c r="F363" i="16"/>
  <c r="C363" i="16"/>
  <c r="F362" i="16"/>
  <c r="C362" i="16"/>
  <c r="F361" i="16"/>
  <c r="C361" i="16"/>
  <c r="F360" i="16"/>
  <c r="C360" i="16"/>
  <c r="F359" i="16"/>
  <c r="C359" i="16"/>
  <c r="F358" i="16"/>
  <c r="C358" i="16"/>
  <c r="F357" i="16"/>
  <c r="C357" i="16"/>
  <c r="F356" i="16"/>
  <c r="C356" i="16"/>
  <c r="F355" i="16"/>
  <c r="C355" i="16"/>
  <c r="F354" i="16"/>
  <c r="C354" i="16"/>
  <c r="F353" i="16"/>
  <c r="C353" i="16"/>
  <c r="F352" i="16"/>
  <c r="C352" i="16"/>
  <c r="F351" i="16"/>
  <c r="C351" i="16"/>
  <c r="F350" i="16"/>
  <c r="C350" i="16"/>
  <c r="F349" i="16"/>
  <c r="C349" i="16"/>
  <c r="F348" i="16"/>
  <c r="C348" i="16"/>
  <c r="F347" i="16"/>
  <c r="C347" i="16"/>
  <c r="F346" i="16"/>
  <c r="C346" i="16"/>
  <c r="F345" i="16"/>
  <c r="C345" i="16"/>
  <c r="F344" i="16"/>
  <c r="C344" i="16"/>
  <c r="F343" i="16"/>
  <c r="C343" i="16"/>
  <c r="F342" i="16"/>
  <c r="C342" i="16"/>
  <c r="F341" i="16"/>
  <c r="C341" i="16"/>
  <c r="F340" i="16"/>
  <c r="C340" i="16"/>
  <c r="F339" i="16"/>
  <c r="C339" i="16"/>
  <c r="F338" i="16"/>
  <c r="C338" i="16"/>
  <c r="F337" i="16"/>
  <c r="C337" i="16"/>
  <c r="F336" i="16"/>
  <c r="C336" i="16"/>
  <c r="F335" i="16"/>
  <c r="C335" i="16"/>
  <c r="F334" i="16"/>
  <c r="C334" i="16"/>
  <c r="F333" i="16"/>
  <c r="C333" i="16"/>
  <c r="F332" i="16"/>
  <c r="C332" i="16"/>
  <c r="F331" i="16"/>
  <c r="C331" i="16"/>
  <c r="F330" i="16"/>
  <c r="C330" i="16"/>
  <c r="F329" i="16"/>
  <c r="C329" i="16"/>
  <c r="F328" i="16"/>
  <c r="C328" i="16"/>
  <c r="F327" i="16"/>
  <c r="C327" i="16"/>
  <c r="F326" i="16"/>
  <c r="C326" i="16"/>
  <c r="F325" i="16"/>
  <c r="C325" i="16"/>
  <c r="F324" i="16"/>
  <c r="C324" i="16"/>
  <c r="F323" i="16"/>
  <c r="C323" i="16"/>
  <c r="F322" i="16"/>
  <c r="C322" i="16"/>
  <c r="F321" i="16"/>
  <c r="C321" i="16"/>
  <c r="F320" i="16"/>
  <c r="C320" i="16"/>
  <c r="F319" i="16"/>
  <c r="C319" i="16"/>
  <c r="F318" i="16"/>
  <c r="C318" i="16"/>
  <c r="F317" i="16"/>
  <c r="C317" i="16"/>
  <c r="F316" i="16"/>
  <c r="C316" i="16"/>
  <c r="F315" i="16"/>
  <c r="C315" i="16"/>
  <c r="F314" i="16"/>
  <c r="C314" i="16"/>
  <c r="F313" i="16"/>
  <c r="C313" i="16"/>
  <c r="F312" i="16"/>
  <c r="C312" i="16"/>
  <c r="F311" i="16"/>
  <c r="C311" i="16"/>
  <c r="F310" i="16"/>
  <c r="C310" i="16"/>
  <c r="F309" i="16"/>
  <c r="C309" i="16"/>
  <c r="F308" i="16"/>
  <c r="C308" i="16"/>
  <c r="F307" i="16"/>
  <c r="C307" i="16"/>
  <c r="F306" i="16"/>
  <c r="C306" i="16"/>
  <c r="F305" i="16"/>
  <c r="C305" i="16"/>
  <c r="F304" i="16"/>
  <c r="C304" i="16"/>
  <c r="F303" i="16"/>
  <c r="C303" i="16"/>
  <c r="F302" i="16"/>
  <c r="C302" i="16"/>
  <c r="F301" i="16"/>
  <c r="C301" i="16"/>
  <c r="F300" i="16"/>
  <c r="C300" i="16"/>
  <c r="F299" i="16"/>
  <c r="C299" i="16"/>
  <c r="F298" i="16"/>
  <c r="C298" i="16"/>
  <c r="F297" i="16"/>
  <c r="C297" i="16"/>
  <c r="F296" i="16"/>
  <c r="C296" i="16"/>
  <c r="F295" i="16"/>
  <c r="C295" i="16"/>
  <c r="F294" i="16"/>
  <c r="C294" i="16"/>
  <c r="F293" i="16"/>
  <c r="C293" i="16"/>
  <c r="F292" i="16"/>
  <c r="C292" i="16"/>
  <c r="F291" i="16"/>
  <c r="C291" i="16"/>
  <c r="F290" i="16"/>
  <c r="C290" i="16"/>
  <c r="F289" i="16"/>
  <c r="C289" i="16"/>
  <c r="F288" i="16"/>
  <c r="C288" i="16"/>
  <c r="F287" i="16"/>
  <c r="C287" i="16"/>
  <c r="F286" i="16"/>
  <c r="C286" i="16"/>
  <c r="F285" i="16"/>
  <c r="C285" i="16"/>
  <c r="F284" i="16"/>
  <c r="C284" i="16"/>
  <c r="F283" i="16"/>
  <c r="C283" i="16"/>
  <c r="F282" i="16"/>
  <c r="C282" i="16"/>
  <c r="F281" i="16"/>
  <c r="C281" i="16"/>
  <c r="F280" i="16"/>
  <c r="C280" i="16"/>
  <c r="F279" i="16"/>
  <c r="C279" i="16"/>
  <c r="F278" i="16"/>
  <c r="C278" i="16"/>
  <c r="F277" i="16"/>
  <c r="C277" i="16"/>
  <c r="F276" i="16"/>
  <c r="C276" i="16"/>
  <c r="F275" i="16"/>
  <c r="C275" i="16"/>
  <c r="F274" i="16"/>
  <c r="C274" i="16"/>
  <c r="F273" i="16"/>
  <c r="C273" i="16"/>
  <c r="F272" i="16"/>
  <c r="C272" i="16"/>
  <c r="F271" i="16"/>
  <c r="C271" i="16"/>
  <c r="F270" i="16"/>
  <c r="C270" i="16"/>
  <c r="F269" i="16"/>
  <c r="C269" i="16"/>
  <c r="F268" i="16"/>
  <c r="C268" i="16"/>
  <c r="F267" i="16"/>
  <c r="C267" i="16"/>
  <c r="F266" i="16"/>
  <c r="C266" i="16"/>
  <c r="F265" i="16"/>
  <c r="C265" i="16"/>
  <c r="F264" i="16"/>
  <c r="C264" i="16"/>
  <c r="F263" i="16"/>
  <c r="C263" i="16"/>
  <c r="F262" i="16"/>
  <c r="C262" i="16"/>
  <c r="F261" i="16"/>
  <c r="C261" i="16"/>
  <c r="F260" i="16"/>
  <c r="C260" i="16"/>
  <c r="F259" i="16"/>
  <c r="C259" i="16"/>
  <c r="F258" i="16"/>
  <c r="C258" i="16"/>
  <c r="F257" i="16"/>
  <c r="C257" i="16"/>
  <c r="F256" i="16"/>
  <c r="C256" i="16"/>
  <c r="F255" i="16"/>
  <c r="C255" i="16"/>
  <c r="F254" i="16"/>
  <c r="C254" i="16"/>
  <c r="F253" i="16"/>
  <c r="C253" i="16"/>
  <c r="F252" i="16"/>
  <c r="C252" i="16"/>
  <c r="F251" i="16"/>
  <c r="C251" i="16"/>
  <c r="F250" i="16"/>
  <c r="C250" i="16"/>
  <c r="F249" i="16"/>
  <c r="C249" i="16"/>
  <c r="F248" i="16"/>
  <c r="C248" i="16"/>
  <c r="F247" i="16"/>
  <c r="C247" i="16"/>
  <c r="F246" i="16"/>
  <c r="C246" i="16"/>
  <c r="F245" i="16"/>
  <c r="C245" i="16"/>
  <c r="F244" i="16"/>
  <c r="C244" i="16"/>
  <c r="F243" i="16"/>
  <c r="C243" i="16"/>
  <c r="F242" i="16"/>
  <c r="C242" i="16"/>
  <c r="F241" i="16"/>
  <c r="C241" i="16"/>
  <c r="F240" i="16"/>
  <c r="C240" i="16"/>
  <c r="F239" i="16"/>
  <c r="C239" i="16"/>
  <c r="F238" i="16"/>
  <c r="C238" i="16"/>
  <c r="F237" i="16"/>
  <c r="C237" i="16"/>
  <c r="F236" i="16"/>
  <c r="C236" i="16"/>
  <c r="F235" i="16"/>
  <c r="C235" i="16"/>
  <c r="F234" i="16"/>
  <c r="C234" i="16"/>
  <c r="F233" i="16"/>
  <c r="C233" i="16"/>
  <c r="F232" i="16"/>
  <c r="C232" i="16"/>
  <c r="F231" i="16"/>
  <c r="C231" i="16"/>
  <c r="F230" i="16"/>
  <c r="C230" i="16"/>
  <c r="F229" i="16"/>
  <c r="C229" i="16"/>
  <c r="F228" i="16"/>
  <c r="C228" i="16"/>
  <c r="F227" i="16"/>
  <c r="C227" i="16"/>
  <c r="F226" i="16"/>
  <c r="C226" i="16"/>
  <c r="F225" i="16"/>
  <c r="C225" i="16"/>
  <c r="F224" i="16"/>
  <c r="C224" i="16"/>
  <c r="F223" i="16"/>
  <c r="C223" i="16"/>
  <c r="F222" i="16"/>
  <c r="C222" i="16"/>
  <c r="F221" i="16"/>
  <c r="C221" i="16"/>
  <c r="F220" i="16"/>
  <c r="C220" i="16"/>
  <c r="F219" i="16"/>
  <c r="C219" i="16"/>
  <c r="F218" i="16"/>
  <c r="C218" i="16"/>
  <c r="F217" i="16"/>
  <c r="C217" i="16"/>
  <c r="F216" i="16"/>
  <c r="C216" i="16"/>
  <c r="F215" i="16"/>
  <c r="C215" i="16"/>
  <c r="F214" i="16"/>
  <c r="C214" i="16"/>
  <c r="F213" i="16"/>
  <c r="C213" i="16"/>
  <c r="F212" i="16"/>
  <c r="C212" i="16"/>
  <c r="F211" i="16"/>
  <c r="C211" i="16"/>
  <c r="F210" i="16"/>
  <c r="C210" i="16"/>
  <c r="F209" i="16"/>
  <c r="C209" i="16"/>
  <c r="F208" i="16"/>
  <c r="C208" i="16"/>
  <c r="F207" i="16"/>
  <c r="C207" i="16"/>
  <c r="F206" i="16"/>
  <c r="C206" i="16"/>
  <c r="F205" i="16"/>
  <c r="C205" i="16"/>
  <c r="F204" i="16"/>
  <c r="C204" i="16"/>
  <c r="F203" i="16"/>
  <c r="C203" i="16"/>
  <c r="F202" i="16"/>
  <c r="C202" i="16"/>
  <c r="F201" i="16"/>
  <c r="C201" i="16"/>
  <c r="F200" i="16"/>
  <c r="C200" i="16"/>
  <c r="F199" i="16"/>
  <c r="C199" i="16"/>
  <c r="F198" i="16"/>
  <c r="C198" i="16"/>
  <c r="F197" i="16"/>
  <c r="C197" i="16"/>
  <c r="F196" i="16"/>
  <c r="C196" i="16"/>
  <c r="F195" i="16"/>
  <c r="C195" i="16"/>
  <c r="F194" i="16"/>
  <c r="C194" i="16"/>
  <c r="F193" i="16"/>
  <c r="C193" i="16"/>
  <c r="F192" i="16"/>
  <c r="C192" i="16"/>
  <c r="F191" i="16"/>
  <c r="C191" i="16"/>
  <c r="F190" i="16"/>
  <c r="C190" i="16"/>
  <c r="F189" i="16"/>
  <c r="C189" i="16"/>
  <c r="F188" i="16"/>
  <c r="C188" i="16"/>
  <c r="F187" i="16"/>
  <c r="C187" i="16"/>
  <c r="F186" i="16"/>
  <c r="C186" i="16"/>
  <c r="F185" i="16"/>
  <c r="C185" i="16"/>
  <c r="F184" i="16"/>
  <c r="C184" i="16"/>
  <c r="F183" i="16"/>
  <c r="C183" i="16"/>
  <c r="F182" i="16"/>
  <c r="C182" i="16"/>
  <c r="F181" i="16"/>
  <c r="C181" i="16"/>
  <c r="F180" i="16"/>
  <c r="C180" i="16"/>
  <c r="F179" i="16"/>
  <c r="C179" i="16"/>
  <c r="F178" i="16"/>
  <c r="C178" i="16"/>
  <c r="F177" i="16"/>
  <c r="C177" i="16"/>
  <c r="F176" i="16"/>
  <c r="C176" i="16"/>
  <c r="F175" i="16"/>
  <c r="C175" i="16"/>
  <c r="F174" i="16"/>
  <c r="C174" i="16"/>
  <c r="F173" i="16"/>
  <c r="C173" i="16"/>
  <c r="F172" i="16"/>
  <c r="C172" i="16"/>
  <c r="F171" i="16"/>
  <c r="C171" i="16"/>
  <c r="F170" i="16"/>
  <c r="C170" i="16"/>
  <c r="F169" i="16"/>
  <c r="C169" i="16"/>
  <c r="F168" i="16"/>
  <c r="C168" i="16"/>
  <c r="F167" i="16"/>
  <c r="C167" i="16"/>
  <c r="F166" i="16"/>
  <c r="C166" i="16"/>
  <c r="F165" i="16"/>
  <c r="C165" i="16"/>
  <c r="F164" i="16"/>
  <c r="C164" i="16"/>
  <c r="F163" i="16"/>
  <c r="C163" i="16"/>
  <c r="F162" i="16"/>
  <c r="C162" i="16"/>
  <c r="F161" i="16"/>
  <c r="C161" i="16"/>
  <c r="F160" i="16"/>
  <c r="C160" i="16"/>
  <c r="F159" i="16"/>
  <c r="C159" i="16"/>
  <c r="F158" i="16"/>
  <c r="C158" i="16"/>
  <c r="F157" i="16"/>
  <c r="C157" i="16"/>
  <c r="F156" i="16"/>
  <c r="C156" i="16"/>
  <c r="F155" i="16"/>
  <c r="C155" i="16"/>
  <c r="F154" i="16"/>
  <c r="C154" i="16"/>
  <c r="F153" i="16"/>
  <c r="C153" i="16"/>
  <c r="F152" i="16"/>
  <c r="C152" i="16"/>
  <c r="F151" i="16"/>
  <c r="C151" i="16"/>
  <c r="F150" i="16"/>
  <c r="C150" i="16"/>
  <c r="F149" i="16"/>
  <c r="C149" i="16"/>
  <c r="F148" i="16"/>
  <c r="C148" i="16"/>
  <c r="F147" i="16"/>
  <c r="C147" i="16"/>
  <c r="F146" i="16"/>
  <c r="C146" i="16"/>
  <c r="F145" i="16"/>
  <c r="C145" i="16"/>
  <c r="F144" i="16"/>
  <c r="C144" i="16"/>
  <c r="F143" i="16"/>
  <c r="C143" i="16"/>
  <c r="F142" i="16"/>
  <c r="C142" i="16"/>
  <c r="F141" i="16"/>
  <c r="C141" i="16"/>
  <c r="F140" i="16"/>
  <c r="C140" i="16"/>
  <c r="F139" i="16"/>
  <c r="C139" i="16"/>
  <c r="F138" i="16"/>
  <c r="C138" i="16"/>
  <c r="F137" i="16"/>
  <c r="C137" i="16"/>
  <c r="F136" i="16"/>
  <c r="C136" i="16"/>
  <c r="F135" i="16"/>
  <c r="C135" i="16"/>
  <c r="F134" i="16"/>
  <c r="C134" i="16"/>
  <c r="F133" i="16"/>
  <c r="C133" i="16"/>
  <c r="F132" i="16"/>
  <c r="C132" i="16"/>
  <c r="F131" i="16"/>
  <c r="C131" i="16"/>
  <c r="F130" i="16"/>
  <c r="C130" i="16"/>
  <c r="F129" i="16"/>
  <c r="C129" i="16"/>
  <c r="F128" i="16"/>
  <c r="C128" i="16"/>
  <c r="F127" i="16"/>
  <c r="C127" i="16"/>
  <c r="F126" i="16"/>
  <c r="C126" i="16"/>
  <c r="F125" i="16"/>
  <c r="C125" i="16"/>
  <c r="F124" i="16"/>
  <c r="C124" i="16"/>
  <c r="F123" i="16"/>
  <c r="C123" i="16"/>
  <c r="F122" i="16"/>
  <c r="C122" i="16"/>
  <c r="F121" i="16"/>
  <c r="C121" i="16"/>
  <c r="F120" i="16"/>
  <c r="C120" i="16"/>
  <c r="F119" i="16"/>
  <c r="C119" i="16"/>
  <c r="F118" i="16"/>
  <c r="C118" i="16"/>
  <c r="F117" i="16"/>
  <c r="C117" i="16"/>
  <c r="F116" i="16"/>
  <c r="C116" i="16"/>
  <c r="F115" i="16"/>
  <c r="C115" i="16"/>
  <c r="F114" i="16"/>
  <c r="C114" i="16"/>
  <c r="F113" i="16"/>
  <c r="C113" i="16"/>
  <c r="F112" i="16"/>
  <c r="C112" i="16"/>
  <c r="F111" i="16"/>
  <c r="C111" i="16"/>
  <c r="F110" i="16"/>
  <c r="C110" i="16"/>
  <c r="F109" i="16"/>
  <c r="C109" i="16"/>
  <c r="F108" i="16"/>
  <c r="C108" i="16"/>
  <c r="F107" i="16"/>
  <c r="C107" i="16"/>
  <c r="F106" i="16"/>
  <c r="C106" i="16"/>
  <c r="F105" i="16"/>
  <c r="C105" i="16"/>
  <c r="F104" i="16"/>
  <c r="C104" i="16"/>
  <c r="F103" i="16"/>
  <c r="C103" i="16"/>
  <c r="F102" i="16"/>
  <c r="C102" i="16"/>
  <c r="F101" i="16"/>
  <c r="C101" i="16"/>
  <c r="F100" i="16"/>
  <c r="C100" i="16"/>
  <c r="F99" i="16"/>
  <c r="C99" i="16"/>
  <c r="F98" i="16"/>
  <c r="C98" i="16"/>
  <c r="F97" i="16"/>
  <c r="C97" i="16"/>
  <c r="F96" i="16"/>
  <c r="C96" i="16"/>
  <c r="F95" i="16"/>
  <c r="C95" i="16"/>
  <c r="F94" i="16"/>
  <c r="C94" i="16"/>
  <c r="F93" i="16"/>
  <c r="C93" i="16"/>
  <c r="F92" i="16"/>
  <c r="C92" i="16"/>
  <c r="F91" i="16"/>
  <c r="C91" i="16"/>
  <c r="F90" i="16"/>
  <c r="C90" i="16"/>
  <c r="F89" i="16"/>
  <c r="C89" i="16"/>
  <c r="F88" i="16"/>
  <c r="C88" i="16"/>
  <c r="F87" i="16"/>
  <c r="C87" i="16"/>
  <c r="F86" i="16"/>
  <c r="C86" i="16"/>
  <c r="F85" i="16"/>
  <c r="C85" i="16"/>
  <c r="F84" i="16"/>
  <c r="C84" i="16"/>
  <c r="F83" i="16"/>
  <c r="C83" i="16"/>
  <c r="F82" i="16"/>
  <c r="C82" i="16"/>
  <c r="F81" i="16"/>
  <c r="C81" i="16"/>
  <c r="F80" i="16"/>
  <c r="C80" i="16"/>
  <c r="F79" i="16"/>
  <c r="C79" i="16"/>
  <c r="F78" i="16"/>
  <c r="C78" i="16"/>
  <c r="F77" i="16"/>
  <c r="C77" i="16"/>
  <c r="F76" i="16"/>
  <c r="C76" i="16"/>
  <c r="F75" i="16"/>
  <c r="C75" i="16"/>
  <c r="F74" i="16"/>
  <c r="C74" i="16"/>
  <c r="F73" i="16"/>
  <c r="C73" i="16"/>
  <c r="F72" i="16"/>
  <c r="C72" i="16"/>
  <c r="F71" i="16"/>
  <c r="C71" i="16"/>
  <c r="F70" i="16"/>
  <c r="C70" i="16"/>
  <c r="F69" i="16"/>
  <c r="C69" i="16"/>
  <c r="F68" i="16"/>
  <c r="C68" i="16"/>
  <c r="F67" i="16"/>
  <c r="C67" i="16"/>
  <c r="F66" i="16"/>
  <c r="C66" i="16"/>
  <c r="F65" i="16"/>
  <c r="C65" i="16"/>
  <c r="F64" i="16"/>
  <c r="C64" i="16"/>
  <c r="F63" i="16"/>
  <c r="C63" i="16"/>
  <c r="F62" i="16"/>
  <c r="C62" i="16"/>
  <c r="F61" i="16"/>
  <c r="C61" i="16"/>
  <c r="F60" i="16"/>
  <c r="C60" i="16"/>
  <c r="F59" i="16"/>
  <c r="C59" i="16"/>
  <c r="F58" i="16"/>
  <c r="C58" i="16"/>
  <c r="F57" i="16"/>
  <c r="C57" i="16"/>
  <c r="F56" i="16"/>
  <c r="C56" i="16"/>
  <c r="F55" i="16"/>
  <c r="C55" i="16"/>
  <c r="F54" i="16"/>
  <c r="C54" i="16"/>
  <c r="F53" i="16"/>
  <c r="C53" i="16"/>
  <c r="F52" i="16"/>
  <c r="C52" i="16"/>
  <c r="F51" i="16"/>
  <c r="C51" i="16"/>
  <c r="F50" i="16"/>
  <c r="C50" i="16"/>
  <c r="F49" i="16"/>
  <c r="C49" i="16"/>
  <c r="F48" i="16"/>
  <c r="C48" i="16"/>
  <c r="F47" i="16"/>
  <c r="C47" i="16"/>
  <c r="F46" i="16"/>
  <c r="C46" i="16"/>
  <c r="F45" i="16"/>
  <c r="C45" i="16"/>
  <c r="F44" i="16"/>
  <c r="C44" i="16"/>
  <c r="F43" i="16"/>
  <c r="C43" i="16"/>
  <c r="F42" i="16"/>
  <c r="C42" i="16"/>
  <c r="F41" i="16"/>
  <c r="C41" i="16"/>
  <c r="F40" i="16"/>
  <c r="C40" i="16"/>
  <c r="F39" i="16"/>
  <c r="C39" i="16"/>
  <c r="F38" i="16"/>
  <c r="C38" i="16"/>
  <c r="F37" i="16"/>
  <c r="C37" i="16"/>
  <c r="F36" i="16"/>
  <c r="C36" i="16"/>
  <c r="F35" i="16"/>
  <c r="C35" i="16"/>
  <c r="F34" i="16"/>
  <c r="C34" i="16"/>
  <c r="F33" i="16"/>
  <c r="C33" i="16"/>
  <c r="F32" i="16"/>
  <c r="C32" i="16"/>
  <c r="F31" i="16"/>
  <c r="C31" i="16"/>
  <c r="F30" i="16"/>
  <c r="C30" i="16"/>
  <c r="F29" i="16"/>
  <c r="C29" i="16"/>
  <c r="F28" i="16"/>
  <c r="C28" i="16"/>
  <c r="F22" i="16"/>
  <c r="C22" i="16"/>
  <c r="F21" i="16"/>
  <c r="C21" i="16"/>
  <c r="F20" i="16"/>
  <c r="C20" i="16"/>
  <c r="F19" i="16"/>
  <c r="C19" i="16"/>
  <c r="F18" i="16"/>
  <c r="C18" i="16"/>
  <c r="F17" i="16"/>
  <c r="C17" i="16"/>
  <c r="C16" i="16"/>
  <c r="C15" i="16"/>
  <c r="C14" i="16"/>
  <c r="F13" i="16"/>
  <c r="C13" i="16"/>
  <c r="F12" i="16"/>
  <c r="C12" i="16"/>
  <c r="F11" i="16"/>
  <c r="C11" i="16"/>
  <c r="F10" i="16"/>
  <c r="C10" i="16"/>
  <c r="F9" i="16"/>
  <c r="C9" i="16"/>
  <c r="F8" i="16"/>
  <c r="C8" i="16"/>
  <c r="F7" i="16"/>
  <c r="C7" i="16"/>
  <c r="F6" i="16"/>
  <c r="C6" i="16"/>
  <c r="F5" i="16"/>
  <c r="C5" i="16"/>
  <c r="F4" i="16"/>
  <c r="C4" i="16"/>
  <c r="F3" i="16"/>
  <c r="C3" i="16"/>
  <c r="F2" i="16"/>
  <c r="C2" i="16"/>
  <c r="E926" i="16"/>
  <c r="E925" i="16"/>
  <c r="E924" i="16"/>
  <c r="E923" i="16"/>
  <c r="E922" i="16"/>
  <c r="E921" i="16"/>
  <c r="E920" i="16"/>
  <c r="E919" i="16"/>
  <c r="E918" i="16"/>
  <c r="E917" i="16"/>
  <c r="E916" i="16"/>
  <c r="E915" i="16"/>
  <c r="E914" i="16"/>
  <c r="E913" i="16"/>
  <c r="E912" i="16"/>
  <c r="E911" i="16"/>
  <c r="E910" i="16"/>
  <c r="D910" i="16"/>
  <c r="D911" i="16" s="1"/>
  <c r="D912" i="16" s="1"/>
  <c r="D913" i="16" s="1"/>
  <c r="E909" i="16"/>
  <c r="E908" i="16"/>
  <c r="E907" i="16"/>
  <c r="E906" i="16"/>
  <c r="E905" i="16"/>
  <c r="D905" i="16"/>
  <c r="D906" i="16" s="1"/>
  <c r="D907" i="16" s="1"/>
  <c r="D908" i="16" s="1"/>
  <c r="E904" i="16"/>
  <c r="E903" i="16"/>
  <c r="E902" i="16"/>
  <c r="E901" i="16"/>
  <c r="E900" i="16"/>
  <c r="E899" i="16"/>
  <c r="E898" i="16"/>
  <c r="E897" i="16"/>
  <c r="E896" i="16"/>
  <c r="E895" i="16"/>
  <c r="E894" i="16"/>
  <c r="E893" i="16"/>
  <c r="E892" i="16"/>
  <c r="E891" i="16"/>
  <c r="E890" i="16"/>
  <c r="E889" i="16"/>
  <c r="E888" i="16"/>
  <c r="E887" i="16"/>
  <c r="E886" i="16"/>
  <c r="E885" i="16"/>
  <c r="E884" i="16"/>
  <c r="E883" i="16"/>
  <c r="E882" i="16"/>
  <c r="E881" i="16"/>
  <c r="E880" i="16"/>
  <c r="E879" i="16"/>
  <c r="E878" i="16"/>
  <c r="E877" i="16"/>
  <c r="E876" i="16"/>
  <c r="E875" i="16"/>
  <c r="E874" i="16"/>
  <c r="E873" i="16"/>
  <c r="E872" i="16"/>
  <c r="E871" i="16"/>
  <c r="E870" i="16"/>
  <c r="E869" i="16"/>
  <c r="E868" i="16"/>
  <c r="D868" i="16"/>
  <c r="D875" i="16" s="1"/>
  <c r="D882" i="16" s="1"/>
  <c r="D889" i="16" s="1"/>
  <c r="D896" i="16" s="1"/>
  <c r="D903" i="16" s="1"/>
  <c r="E867" i="16"/>
  <c r="D867" i="16"/>
  <c r="D874" i="16" s="1"/>
  <c r="D881" i="16" s="1"/>
  <c r="D888" i="16" s="1"/>
  <c r="D895" i="16" s="1"/>
  <c r="D902" i="16" s="1"/>
  <c r="E866" i="16"/>
  <c r="D866" i="16"/>
  <c r="D873" i="16" s="1"/>
  <c r="D880" i="16" s="1"/>
  <c r="D887" i="16" s="1"/>
  <c r="D894" i="16" s="1"/>
  <c r="D901" i="16" s="1"/>
  <c r="E865" i="16"/>
  <c r="D865" i="16"/>
  <c r="D872" i="16" s="1"/>
  <c r="D879" i="16" s="1"/>
  <c r="D886" i="16" s="1"/>
  <c r="D893" i="16" s="1"/>
  <c r="D900" i="16" s="1"/>
  <c r="E864" i="16"/>
  <c r="D864" i="16"/>
  <c r="D871" i="16" s="1"/>
  <c r="D878" i="16" s="1"/>
  <c r="D885" i="16" s="1"/>
  <c r="D892" i="16" s="1"/>
  <c r="D899" i="16" s="1"/>
  <c r="E863" i="16"/>
  <c r="D863" i="16"/>
  <c r="D870" i="16" s="1"/>
  <c r="D877" i="16" s="1"/>
  <c r="D884" i="16" s="1"/>
  <c r="D891" i="16" s="1"/>
  <c r="D898" i="16" s="1"/>
  <c r="E862" i="16"/>
  <c r="D862" i="16"/>
  <c r="D869" i="16" s="1"/>
  <c r="D876" i="16" s="1"/>
  <c r="D883" i="16" s="1"/>
  <c r="D890" i="16" s="1"/>
  <c r="D897" i="16" s="1"/>
  <c r="E861" i="16"/>
  <c r="E860" i="16"/>
  <c r="E859" i="16"/>
  <c r="E858" i="16"/>
  <c r="E857" i="16"/>
  <c r="E856" i="16"/>
  <c r="E855" i="16"/>
  <c r="E854" i="16"/>
  <c r="E853" i="16"/>
  <c r="E852" i="16"/>
  <c r="E851" i="16"/>
  <c r="D851" i="16"/>
  <c r="D852" i="16" s="1"/>
  <c r="D853" i="16" s="1"/>
  <c r="D854" i="16" s="1"/>
  <c r="E850" i="16"/>
  <c r="E848" i="16"/>
  <c r="E847" i="16"/>
  <c r="E846" i="16"/>
  <c r="E845" i="16"/>
  <c r="E844" i="16"/>
  <c r="E843" i="16"/>
  <c r="E842" i="16"/>
  <c r="E841" i="16"/>
  <c r="E840" i="16"/>
  <c r="E839" i="16"/>
  <c r="E838" i="16"/>
  <c r="E837" i="16"/>
  <c r="E836" i="16"/>
  <c r="E835" i="16"/>
  <c r="E834" i="16"/>
  <c r="E833" i="16"/>
  <c r="E832" i="16"/>
  <c r="E830" i="16"/>
  <c r="E829" i="16"/>
  <c r="E828" i="16"/>
  <c r="E827" i="16"/>
  <c r="E826" i="16"/>
  <c r="E825" i="16"/>
  <c r="E824" i="16"/>
  <c r="E823" i="16"/>
  <c r="E822" i="16"/>
  <c r="E821" i="16"/>
  <c r="E820" i="16"/>
  <c r="E819" i="16"/>
  <c r="E818" i="16"/>
  <c r="E817" i="16"/>
  <c r="E816" i="16"/>
  <c r="E815" i="16"/>
  <c r="E814" i="16"/>
  <c r="E812" i="16"/>
  <c r="E811" i="16"/>
  <c r="E810" i="16"/>
  <c r="E809" i="16"/>
  <c r="E808" i="16"/>
  <c r="E807" i="16"/>
  <c r="E806" i="16"/>
  <c r="E805" i="16"/>
  <c r="E804" i="16"/>
  <c r="E803" i="16"/>
  <c r="E802" i="16"/>
  <c r="E801" i="16"/>
  <c r="E800" i="16"/>
  <c r="E799" i="16"/>
  <c r="E798" i="16"/>
  <c r="E797" i="16"/>
  <c r="E796" i="16"/>
  <c r="E794" i="16"/>
  <c r="E793" i="16"/>
  <c r="E792" i="16"/>
  <c r="E791" i="16"/>
  <c r="E790" i="16"/>
  <c r="E789" i="16"/>
  <c r="E788" i="16"/>
  <c r="E787" i="16"/>
  <c r="E786" i="16"/>
  <c r="E785" i="16"/>
  <c r="E784" i="16"/>
  <c r="E783" i="16"/>
  <c r="E782" i="16"/>
  <c r="E781" i="16"/>
  <c r="E780" i="16"/>
  <c r="E779" i="16"/>
  <c r="E778" i="16"/>
  <c r="E776" i="16"/>
  <c r="E775" i="16"/>
  <c r="E774" i="16"/>
  <c r="E773" i="16"/>
  <c r="E772" i="16"/>
  <c r="E771" i="16"/>
  <c r="E770" i="16"/>
  <c r="E769" i="16"/>
  <c r="E768" i="16"/>
  <c r="E767" i="16"/>
  <c r="E766" i="16"/>
  <c r="E765" i="16"/>
  <c r="E764" i="16"/>
  <c r="E763" i="16"/>
  <c r="E762" i="16"/>
  <c r="E761" i="16"/>
  <c r="E760" i="16"/>
  <c r="E758" i="16"/>
  <c r="D758" i="16"/>
  <c r="D776" i="16" s="1"/>
  <c r="D794" i="16" s="1"/>
  <c r="D812" i="16" s="1"/>
  <c r="D830" i="16" s="1"/>
  <c r="D848" i="16" s="1"/>
  <c r="E757" i="16"/>
  <c r="D757" i="16"/>
  <c r="D775" i="16" s="1"/>
  <c r="D793" i="16" s="1"/>
  <c r="D811" i="16" s="1"/>
  <c r="D829" i="16" s="1"/>
  <c r="D847" i="16" s="1"/>
  <c r="E756" i="16"/>
  <c r="D756" i="16"/>
  <c r="D774" i="16" s="1"/>
  <c r="D792" i="16" s="1"/>
  <c r="D810" i="16" s="1"/>
  <c r="D828" i="16" s="1"/>
  <c r="D846" i="16" s="1"/>
  <c r="E755" i="16"/>
  <c r="D755" i="16"/>
  <c r="D773" i="16" s="1"/>
  <c r="D791" i="16" s="1"/>
  <c r="D809" i="16" s="1"/>
  <c r="D827" i="16" s="1"/>
  <c r="D845" i="16" s="1"/>
  <c r="E754" i="16"/>
  <c r="D754" i="16"/>
  <c r="D772" i="16" s="1"/>
  <c r="D790" i="16" s="1"/>
  <c r="D808" i="16" s="1"/>
  <c r="D826" i="16" s="1"/>
  <c r="D844" i="16" s="1"/>
  <c r="E753" i="16"/>
  <c r="D753" i="16"/>
  <c r="D771" i="16" s="1"/>
  <c r="D789" i="16" s="1"/>
  <c r="D807" i="16" s="1"/>
  <c r="D825" i="16" s="1"/>
  <c r="D843" i="16" s="1"/>
  <c r="E752" i="16"/>
  <c r="D752" i="16"/>
  <c r="D770" i="16" s="1"/>
  <c r="D788" i="16" s="1"/>
  <c r="D806" i="16" s="1"/>
  <c r="D824" i="16" s="1"/>
  <c r="D842" i="16" s="1"/>
  <c r="E751" i="16"/>
  <c r="D751" i="16"/>
  <c r="D769" i="16" s="1"/>
  <c r="D787" i="16" s="1"/>
  <c r="D805" i="16" s="1"/>
  <c r="D823" i="16" s="1"/>
  <c r="D841" i="16" s="1"/>
  <c r="E750" i="16"/>
  <c r="D750" i="16"/>
  <c r="D768" i="16" s="1"/>
  <c r="D786" i="16" s="1"/>
  <c r="D804" i="16" s="1"/>
  <c r="D822" i="16" s="1"/>
  <c r="D840" i="16" s="1"/>
  <c r="E749" i="16"/>
  <c r="D749" i="16"/>
  <c r="D767" i="16" s="1"/>
  <c r="D785" i="16" s="1"/>
  <c r="D803" i="16" s="1"/>
  <c r="D821" i="16" s="1"/>
  <c r="D839" i="16" s="1"/>
  <c r="E748" i="16"/>
  <c r="D748" i="16"/>
  <c r="D766" i="16" s="1"/>
  <c r="D784" i="16" s="1"/>
  <c r="D802" i="16" s="1"/>
  <c r="D820" i="16" s="1"/>
  <c r="D838" i="16" s="1"/>
  <c r="E747" i="16"/>
  <c r="D747" i="16"/>
  <c r="D765" i="16" s="1"/>
  <c r="D783" i="16" s="1"/>
  <c r="D801" i="16" s="1"/>
  <c r="D819" i="16" s="1"/>
  <c r="D837" i="16" s="1"/>
  <c r="E746" i="16"/>
  <c r="D746" i="16"/>
  <c r="D764" i="16" s="1"/>
  <c r="D782" i="16" s="1"/>
  <c r="D800" i="16" s="1"/>
  <c r="D818" i="16" s="1"/>
  <c r="D836" i="16" s="1"/>
  <c r="E745" i="16"/>
  <c r="D745" i="16"/>
  <c r="D763" i="16" s="1"/>
  <c r="D781" i="16" s="1"/>
  <c r="D799" i="16" s="1"/>
  <c r="D817" i="16" s="1"/>
  <c r="D835" i="16" s="1"/>
  <c r="E744" i="16"/>
  <c r="D744" i="16"/>
  <c r="D762" i="16" s="1"/>
  <c r="D780" i="16" s="1"/>
  <c r="D798" i="16" s="1"/>
  <c r="D816" i="16" s="1"/>
  <c r="D834" i="16" s="1"/>
  <c r="E743" i="16"/>
  <c r="D743" i="16"/>
  <c r="D761" i="16" s="1"/>
  <c r="D779" i="16" s="1"/>
  <c r="D797" i="16" s="1"/>
  <c r="D815" i="16" s="1"/>
  <c r="D833" i="16" s="1"/>
  <c r="E742" i="16"/>
  <c r="D742" i="16"/>
  <c r="D760" i="16" s="1"/>
  <c r="D778" i="16" s="1"/>
  <c r="D796" i="16" s="1"/>
  <c r="D814" i="16" s="1"/>
  <c r="D832" i="16" s="1"/>
  <c r="E740" i="16"/>
  <c r="E739" i="16"/>
  <c r="E738" i="16"/>
  <c r="E737" i="16"/>
  <c r="E736" i="16"/>
  <c r="E735" i="16"/>
  <c r="E734" i="16"/>
  <c r="E733" i="16"/>
  <c r="E732" i="16"/>
  <c r="E731" i="16"/>
  <c r="E730" i="16"/>
  <c r="E729" i="16"/>
  <c r="E728" i="16"/>
  <c r="E727" i="16"/>
  <c r="E726" i="16"/>
  <c r="E725" i="16"/>
  <c r="E724" i="16"/>
  <c r="E723" i="16"/>
  <c r="E722" i="16"/>
  <c r="E721" i="16"/>
  <c r="E720" i="16"/>
  <c r="D720" i="16"/>
  <c r="D721" i="16" s="1"/>
  <c r="D722" i="16" s="1"/>
  <c r="D723" i="16" s="1"/>
  <c r="E719" i="16"/>
  <c r="E718" i="16"/>
  <c r="E717" i="16"/>
  <c r="E716" i="16"/>
  <c r="E715" i="16"/>
  <c r="D715" i="16"/>
  <c r="D716" i="16" s="1"/>
  <c r="D717" i="16" s="1"/>
  <c r="D718" i="16" s="1"/>
  <c r="E714" i="16"/>
  <c r="E713" i="16"/>
  <c r="E712" i="16"/>
  <c r="E711" i="16"/>
  <c r="E710" i="16"/>
  <c r="E709" i="16"/>
  <c r="E708" i="16"/>
  <c r="E707" i="16"/>
  <c r="E706" i="16"/>
  <c r="E705" i="16"/>
  <c r="E704" i="16"/>
  <c r="E703" i="16"/>
  <c r="E702" i="16"/>
  <c r="E701" i="16"/>
  <c r="E700" i="16"/>
  <c r="E699" i="16"/>
  <c r="E698" i="16"/>
  <c r="E697" i="16"/>
  <c r="E696" i="16"/>
  <c r="E695" i="16"/>
  <c r="E694" i="16"/>
  <c r="E693" i="16"/>
  <c r="E692" i="16"/>
  <c r="E691" i="16"/>
  <c r="E690" i="16"/>
  <c r="E689" i="16"/>
  <c r="E688" i="16"/>
  <c r="E687" i="16"/>
  <c r="E686" i="16"/>
  <c r="E685" i="16"/>
  <c r="E684" i="16"/>
  <c r="E683" i="16"/>
  <c r="E682" i="16"/>
  <c r="E681" i="16"/>
  <c r="E680" i="16"/>
  <c r="E679" i="16"/>
  <c r="E678" i="16"/>
  <c r="E677" i="16"/>
  <c r="E676" i="16"/>
  <c r="E675" i="16"/>
  <c r="E674" i="16"/>
  <c r="E673" i="16"/>
  <c r="E672" i="16"/>
  <c r="E671" i="16"/>
  <c r="E670" i="16"/>
  <c r="E669" i="16"/>
  <c r="E668" i="16"/>
  <c r="E667" i="16"/>
  <c r="E666" i="16"/>
  <c r="E665" i="16"/>
  <c r="E664" i="16"/>
  <c r="E663" i="16"/>
  <c r="E662" i="16"/>
  <c r="E661" i="16"/>
  <c r="E660" i="16"/>
  <c r="E659" i="16"/>
  <c r="E658" i="16"/>
  <c r="E657" i="16"/>
  <c r="E656" i="16"/>
  <c r="E655" i="16"/>
  <c r="E654" i="16"/>
  <c r="E653" i="16"/>
  <c r="E652" i="16"/>
  <c r="E651" i="16"/>
  <c r="E650" i="16"/>
  <c r="E649" i="16"/>
  <c r="E648" i="16"/>
  <c r="E647" i="16"/>
  <c r="E646" i="16"/>
  <c r="E645" i="16"/>
  <c r="E644" i="16"/>
  <c r="E643" i="16"/>
  <c r="E642" i="16"/>
  <c r="E641" i="16"/>
  <c r="E640" i="16"/>
  <c r="E639" i="16"/>
  <c r="E638" i="16"/>
  <c r="E637" i="16"/>
  <c r="E636" i="16"/>
  <c r="E635" i="16"/>
  <c r="E634" i="16"/>
  <c r="E633" i="16"/>
  <c r="E632" i="16"/>
  <c r="E631" i="16"/>
  <c r="E630" i="16"/>
  <c r="E629" i="16"/>
  <c r="E628" i="16"/>
  <c r="E627" i="16"/>
  <c r="E626" i="16"/>
  <c r="E625" i="16"/>
  <c r="E624" i="16"/>
  <c r="E623" i="16"/>
  <c r="E622" i="16"/>
  <c r="E621" i="16"/>
  <c r="E620" i="16"/>
  <c r="E619" i="16"/>
  <c r="E618" i="16"/>
  <c r="E617" i="16"/>
  <c r="E616" i="16"/>
  <c r="E615" i="16"/>
  <c r="E614" i="16"/>
  <c r="E613" i="16"/>
  <c r="E612" i="16"/>
  <c r="E611" i="16"/>
  <c r="E610" i="16"/>
  <c r="E609" i="16"/>
  <c r="E608" i="16"/>
  <c r="E607" i="16"/>
  <c r="E606" i="16"/>
  <c r="E605" i="16"/>
  <c r="E604" i="16"/>
  <c r="E603" i="16"/>
  <c r="E602" i="16"/>
  <c r="E601" i="16"/>
  <c r="E600" i="16"/>
  <c r="E599" i="16"/>
  <c r="E598" i="16"/>
  <c r="E597" i="16"/>
  <c r="E596" i="16"/>
  <c r="E595" i="16"/>
  <c r="E594" i="16"/>
  <c r="E593" i="16"/>
  <c r="E592" i="16"/>
  <c r="E591" i="16"/>
  <c r="E590" i="16"/>
  <c r="E589" i="16"/>
  <c r="E588" i="16"/>
  <c r="E587" i="16"/>
  <c r="E586" i="16"/>
  <c r="E585"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E224" i="16"/>
  <c r="E223" i="16"/>
  <c r="D223" i="16"/>
  <c r="D321" i="16" s="1"/>
  <c r="D419" i="16" s="1"/>
  <c r="D517" i="16" s="1"/>
  <c r="D615" i="16" s="1"/>
  <c r="D713" i="16" s="1"/>
  <c r="E222" i="16"/>
  <c r="D222" i="16"/>
  <c r="D320" i="16" s="1"/>
  <c r="D418" i="16" s="1"/>
  <c r="D516" i="16" s="1"/>
  <c r="D614" i="16" s="1"/>
  <c r="D712" i="16" s="1"/>
  <c r="E221" i="16"/>
  <c r="D221" i="16"/>
  <c r="D319" i="16" s="1"/>
  <c r="D417" i="16" s="1"/>
  <c r="D515" i="16" s="1"/>
  <c r="D613" i="16" s="1"/>
  <c r="D711" i="16" s="1"/>
  <c r="E220" i="16"/>
  <c r="D220" i="16"/>
  <c r="D318" i="16" s="1"/>
  <c r="D416" i="16" s="1"/>
  <c r="D514" i="16" s="1"/>
  <c r="D612" i="16" s="1"/>
  <c r="D710" i="16" s="1"/>
  <c r="E219" i="16"/>
  <c r="D219" i="16"/>
  <c r="D317" i="16" s="1"/>
  <c r="D415" i="16" s="1"/>
  <c r="D513" i="16" s="1"/>
  <c r="D611" i="16" s="1"/>
  <c r="D709" i="16" s="1"/>
  <c r="E218" i="16"/>
  <c r="D218" i="16"/>
  <c r="D316" i="16" s="1"/>
  <c r="D414" i="16" s="1"/>
  <c r="D512" i="16" s="1"/>
  <c r="D610" i="16" s="1"/>
  <c r="D708" i="16" s="1"/>
  <c r="E217" i="16"/>
  <c r="D217" i="16"/>
  <c r="D315" i="16" s="1"/>
  <c r="D413" i="16" s="1"/>
  <c r="D511" i="16" s="1"/>
  <c r="D609" i="16" s="1"/>
  <c r="D707" i="16" s="1"/>
  <c r="E216" i="16"/>
  <c r="D216" i="16"/>
  <c r="D314" i="16" s="1"/>
  <c r="D412" i="16" s="1"/>
  <c r="D510" i="16" s="1"/>
  <c r="D608" i="16" s="1"/>
  <c r="D706" i="16" s="1"/>
  <c r="E215" i="16"/>
  <c r="D215" i="16"/>
  <c r="D313" i="16" s="1"/>
  <c r="D411" i="16" s="1"/>
  <c r="D509" i="16" s="1"/>
  <c r="D607" i="16" s="1"/>
  <c r="D705" i="16" s="1"/>
  <c r="E214" i="16"/>
  <c r="D214" i="16"/>
  <c r="D312" i="16" s="1"/>
  <c r="D410" i="16" s="1"/>
  <c r="D508" i="16" s="1"/>
  <c r="D606" i="16" s="1"/>
  <c r="D704" i="16" s="1"/>
  <c r="E213" i="16"/>
  <c r="D213" i="16"/>
  <c r="D311" i="16" s="1"/>
  <c r="D409" i="16" s="1"/>
  <c r="D507" i="16" s="1"/>
  <c r="D605" i="16" s="1"/>
  <c r="D703" i="16" s="1"/>
  <c r="E212" i="16"/>
  <c r="D212" i="16"/>
  <c r="D310" i="16" s="1"/>
  <c r="D408" i="16" s="1"/>
  <c r="D506" i="16" s="1"/>
  <c r="D604" i="16" s="1"/>
  <c r="D702" i="16" s="1"/>
  <c r="E211" i="16"/>
  <c r="D211" i="16"/>
  <c r="D309" i="16" s="1"/>
  <c r="D407" i="16" s="1"/>
  <c r="D505" i="16" s="1"/>
  <c r="D603" i="16" s="1"/>
  <c r="D701" i="16" s="1"/>
  <c r="E210" i="16"/>
  <c r="D210" i="16"/>
  <c r="D308" i="16" s="1"/>
  <c r="D406" i="16" s="1"/>
  <c r="D504" i="16" s="1"/>
  <c r="D602" i="16" s="1"/>
  <c r="D700" i="16" s="1"/>
  <c r="E209" i="16"/>
  <c r="D209" i="16"/>
  <c r="D307" i="16" s="1"/>
  <c r="D405" i="16" s="1"/>
  <c r="D503" i="16" s="1"/>
  <c r="D601" i="16" s="1"/>
  <c r="D699" i="16" s="1"/>
  <c r="E208" i="16"/>
  <c r="D208" i="16"/>
  <c r="D306" i="16" s="1"/>
  <c r="D404" i="16" s="1"/>
  <c r="D502" i="16" s="1"/>
  <c r="D600" i="16" s="1"/>
  <c r="D698" i="16" s="1"/>
  <c r="E207" i="16"/>
  <c r="D207" i="16"/>
  <c r="D305" i="16" s="1"/>
  <c r="D403" i="16" s="1"/>
  <c r="D501" i="16" s="1"/>
  <c r="D599" i="16" s="1"/>
  <c r="D697" i="16" s="1"/>
  <c r="E206" i="16"/>
  <c r="D206" i="16"/>
  <c r="D304" i="16" s="1"/>
  <c r="D402" i="16" s="1"/>
  <c r="D500" i="16" s="1"/>
  <c r="D598" i="16" s="1"/>
  <c r="D696" i="16" s="1"/>
  <c r="E205" i="16"/>
  <c r="D205" i="16"/>
  <c r="D303" i="16" s="1"/>
  <c r="D401" i="16" s="1"/>
  <c r="D499" i="16" s="1"/>
  <c r="D597" i="16" s="1"/>
  <c r="D695" i="16" s="1"/>
  <c r="E204" i="16"/>
  <c r="D204" i="16"/>
  <c r="D302" i="16" s="1"/>
  <c r="D400" i="16" s="1"/>
  <c r="D498" i="16" s="1"/>
  <c r="D596" i="16" s="1"/>
  <c r="D694" i="16" s="1"/>
  <c r="E203" i="16"/>
  <c r="D203" i="16"/>
  <c r="D301" i="16" s="1"/>
  <c r="D399" i="16" s="1"/>
  <c r="D497" i="16" s="1"/>
  <c r="D595" i="16" s="1"/>
  <c r="D693" i="16" s="1"/>
  <c r="E202" i="16"/>
  <c r="D202" i="16"/>
  <c r="D300" i="16" s="1"/>
  <c r="D398" i="16" s="1"/>
  <c r="D496" i="16" s="1"/>
  <c r="D594" i="16" s="1"/>
  <c r="D692" i="16" s="1"/>
  <c r="E201" i="16"/>
  <c r="D201" i="16"/>
  <c r="D299" i="16" s="1"/>
  <c r="D397" i="16" s="1"/>
  <c r="D495" i="16" s="1"/>
  <c r="D593" i="16" s="1"/>
  <c r="D691" i="16" s="1"/>
  <c r="E200" i="16"/>
  <c r="D200" i="16"/>
  <c r="D298" i="16" s="1"/>
  <c r="D396" i="16" s="1"/>
  <c r="D494" i="16" s="1"/>
  <c r="D592" i="16" s="1"/>
  <c r="D690" i="16" s="1"/>
  <c r="E199" i="16"/>
  <c r="D199" i="16"/>
  <c r="D297" i="16" s="1"/>
  <c r="D395" i="16" s="1"/>
  <c r="D493" i="16" s="1"/>
  <c r="D591" i="16" s="1"/>
  <c r="D689" i="16" s="1"/>
  <c r="E198" i="16"/>
  <c r="D198" i="16"/>
  <c r="D296" i="16" s="1"/>
  <c r="D394" i="16" s="1"/>
  <c r="D492" i="16" s="1"/>
  <c r="D590" i="16" s="1"/>
  <c r="D688" i="16" s="1"/>
  <c r="E197" i="16"/>
  <c r="D197" i="16"/>
  <c r="D295" i="16" s="1"/>
  <c r="D393" i="16" s="1"/>
  <c r="D491" i="16" s="1"/>
  <c r="D589" i="16" s="1"/>
  <c r="D687" i="16" s="1"/>
  <c r="E196" i="16"/>
  <c r="D196" i="16"/>
  <c r="D294" i="16" s="1"/>
  <c r="D392" i="16" s="1"/>
  <c r="D490" i="16" s="1"/>
  <c r="D588" i="16" s="1"/>
  <c r="D686" i="16" s="1"/>
  <c r="E195" i="16"/>
  <c r="D195" i="16"/>
  <c r="D293" i="16" s="1"/>
  <c r="D391" i="16" s="1"/>
  <c r="D489" i="16" s="1"/>
  <c r="D587" i="16" s="1"/>
  <c r="D685" i="16" s="1"/>
  <c r="E194" i="16"/>
  <c r="D194" i="16"/>
  <c r="D292" i="16" s="1"/>
  <c r="D390" i="16" s="1"/>
  <c r="D488" i="16" s="1"/>
  <c r="D586" i="16" s="1"/>
  <c r="D684" i="16" s="1"/>
  <c r="E193" i="16"/>
  <c r="D193" i="16"/>
  <c r="D291" i="16" s="1"/>
  <c r="D389" i="16" s="1"/>
  <c r="D487" i="16" s="1"/>
  <c r="D585" i="16" s="1"/>
  <c r="D683" i="16" s="1"/>
  <c r="E192" i="16"/>
  <c r="D192" i="16"/>
  <c r="D290" i="16" s="1"/>
  <c r="D388" i="16" s="1"/>
  <c r="D486" i="16" s="1"/>
  <c r="D584" i="16" s="1"/>
  <c r="D682" i="16" s="1"/>
  <c r="E191" i="16"/>
  <c r="D191" i="16"/>
  <c r="D289" i="16" s="1"/>
  <c r="D387" i="16" s="1"/>
  <c r="D485" i="16" s="1"/>
  <c r="D583" i="16" s="1"/>
  <c r="D681" i="16" s="1"/>
  <c r="E190" i="16"/>
  <c r="D190" i="16"/>
  <c r="D288" i="16" s="1"/>
  <c r="D386" i="16" s="1"/>
  <c r="D484" i="16" s="1"/>
  <c r="D582" i="16" s="1"/>
  <c r="D680" i="16" s="1"/>
  <c r="E189" i="16"/>
  <c r="D189" i="16"/>
  <c r="D287" i="16" s="1"/>
  <c r="D385" i="16" s="1"/>
  <c r="D483" i="16" s="1"/>
  <c r="D581" i="16" s="1"/>
  <c r="D679" i="16" s="1"/>
  <c r="E188" i="16"/>
  <c r="D188" i="16"/>
  <c r="D286" i="16" s="1"/>
  <c r="D384" i="16" s="1"/>
  <c r="D482" i="16" s="1"/>
  <c r="D580" i="16" s="1"/>
  <c r="D678" i="16" s="1"/>
  <c r="E187" i="16"/>
  <c r="D187" i="16"/>
  <c r="D285" i="16" s="1"/>
  <c r="D383" i="16" s="1"/>
  <c r="D481" i="16" s="1"/>
  <c r="D579" i="16" s="1"/>
  <c r="D677" i="16" s="1"/>
  <c r="E186" i="16"/>
  <c r="D186" i="16"/>
  <c r="D284" i="16" s="1"/>
  <c r="D382" i="16" s="1"/>
  <c r="D480" i="16" s="1"/>
  <c r="D578" i="16" s="1"/>
  <c r="D676" i="16" s="1"/>
  <c r="E185" i="16"/>
  <c r="D185" i="16"/>
  <c r="D283" i="16" s="1"/>
  <c r="D381" i="16" s="1"/>
  <c r="D479" i="16" s="1"/>
  <c r="D577" i="16" s="1"/>
  <c r="D675" i="16" s="1"/>
  <c r="E184" i="16"/>
  <c r="D184" i="16"/>
  <c r="D282" i="16" s="1"/>
  <c r="D380" i="16" s="1"/>
  <c r="D478" i="16" s="1"/>
  <c r="D576" i="16" s="1"/>
  <c r="D674" i="16" s="1"/>
  <c r="E183" i="16"/>
  <c r="D183" i="16"/>
  <c r="D281" i="16" s="1"/>
  <c r="D379" i="16" s="1"/>
  <c r="D477" i="16" s="1"/>
  <c r="D575" i="16" s="1"/>
  <c r="D673" i="16" s="1"/>
  <c r="E182" i="16"/>
  <c r="D182" i="16"/>
  <c r="D280" i="16" s="1"/>
  <c r="D378" i="16" s="1"/>
  <c r="D476" i="16" s="1"/>
  <c r="D574" i="16" s="1"/>
  <c r="D672" i="16" s="1"/>
  <c r="E181" i="16"/>
  <c r="D181" i="16"/>
  <c r="D279" i="16" s="1"/>
  <c r="D377" i="16" s="1"/>
  <c r="D475" i="16" s="1"/>
  <c r="D573" i="16" s="1"/>
  <c r="D671" i="16" s="1"/>
  <c r="E180" i="16"/>
  <c r="D180" i="16"/>
  <c r="D278" i="16" s="1"/>
  <c r="D376" i="16" s="1"/>
  <c r="D474" i="16" s="1"/>
  <c r="D572" i="16" s="1"/>
  <c r="D670" i="16" s="1"/>
  <c r="E179" i="16"/>
  <c r="D179" i="16"/>
  <c r="D277" i="16" s="1"/>
  <c r="D375" i="16" s="1"/>
  <c r="D473" i="16" s="1"/>
  <c r="D571" i="16" s="1"/>
  <c r="D669" i="16" s="1"/>
  <c r="E178" i="16"/>
  <c r="D178" i="16"/>
  <c r="D276" i="16" s="1"/>
  <c r="D374" i="16" s="1"/>
  <c r="D472" i="16" s="1"/>
  <c r="D570" i="16" s="1"/>
  <c r="D668" i="16" s="1"/>
  <c r="E177" i="16"/>
  <c r="D177" i="16"/>
  <c r="D275" i="16" s="1"/>
  <c r="D373" i="16" s="1"/>
  <c r="D471" i="16" s="1"/>
  <c r="D569" i="16" s="1"/>
  <c r="D667" i="16" s="1"/>
  <c r="E176" i="16"/>
  <c r="D176" i="16"/>
  <c r="D274" i="16" s="1"/>
  <c r="D372" i="16" s="1"/>
  <c r="D470" i="16" s="1"/>
  <c r="D568" i="16" s="1"/>
  <c r="D666" i="16" s="1"/>
  <c r="E175" i="16"/>
  <c r="D175" i="16"/>
  <c r="D273" i="16" s="1"/>
  <c r="D371" i="16" s="1"/>
  <c r="D469" i="16" s="1"/>
  <c r="D567" i="16" s="1"/>
  <c r="D665" i="16" s="1"/>
  <c r="E174" i="16"/>
  <c r="D174" i="16"/>
  <c r="D272" i="16" s="1"/>
  <c r="D370" i="16" s="1"/>
  <c r="D468" i="16" s="1"/>
  <c r="D566" i="16" s="1"/>
  <c r="D664" i="16" s="1"/>
  <c r="E173" i="16"/>
  <c r="D173" i="16"/>
  <c r="D271" i="16" s="1"/>
  <c r="D369" i="16" s="1"/>
  <c r="D467" i="16" s="1"/>
  <c r="D565" i="16" s="1"/>
  <c r="D663" i="16" s="1"/>
  <c r="E172" i="16"/>
  <c r="D172" i="16"/>
  <c r="D270" i="16" s="1"/>
  <c r="D368" i="16" s="1"/>
  <c r="D466" i="16" s="1"/>
  <c r="D564" i="16" s="1"/>
  <c r="D662" i="16" s="1"/>
  <c r="E171" i="16"/>
  <c r="D171" i="16"/>
  <c r="D269" i="16" s="1"/>
  <c r="D367" i="16" s="1"/>
  <c r="D465" i="16" s="1"/>
  <c r="D563" i="16" s="1"/>
  <c r="D661" i="16" s="1"/>
  <c r="E170" i="16"/>
  <c r="D170" i="16"/>
  <c r="D268" i="16" s="1"/>
  <c r="D366" i="16" s="1"/>
  <c r="D464" i="16" s="1"/>
  <c r="D562" i="16" s="1"/>
  <c r="D660" i="16" s="1"/>
  <c r="E169" i="16"/>
  <c r="D169" i="16"/>
  <c r="D267" i="16" s="1"/>
  <c r="D365" i="16" s="1"/>
  <c r="D463" i="16" s="1"/>
  <c r="D561" i="16" s="1"/>
  <c r="D659" i="16" s="1"/>
  <c r="E168" i="16"/>
  <c r="D168" i="16"/>
  <c r="D266" i="16" s="1"/>
  <c r="D364" i="16" s="1"/>
  <c r="D462" i="16" s="1"/>
  <c r="D560" i="16" s="1"/>
  <c r="D658" i="16" s="1"/>
  <c r="E167" i="16"/>
  <c r="D167" i="16"/>
  <c r="D265" i="16" s="1"/>
  <c r="D363" i="16" s="1"/>
  <c r="D461" i="16" s="1"/>
  <c r="D559" i="16" s="1"/>
  <c r="D657" i="16" s="1"/>
  <c r="E166" i="16"/>
  <c r="D166" i="16"/>
  <c r="D264" i="16" s="1"/>
  <c r="D362" i="16" s="1"/>
  <c r="D460" i="16" s="1"/>
  <c r="D558" i="16" s="1"/>
  <c r="D656" i="16" s="1"/>
  <c r="E165" i="16"/>
  <c r="D165" i="16"/>
  <c r="D263" i="16" s="1"/>
  <c r="D361" i="16" s="1"/>
  <c r="D459" i="16" s="1"/>
  <c r="D557" i="16" s="1"/>
  <c r="D655" i="16" s="1"/>
  <c r="E164" i="16"/>
  <c r="D164" i="16"/>
  <c r="D262" i="16" s="1"/>
  <c r="D360" i="16" s="1"/>
  <c r="D458" i="16" s="1"/>
  <c r="D556" i="16" s="1"/>
  <c r="D654" i="16" s="1"/>
  <c r="E163" i="16"/>
  <c r="D163" i="16"/>
  <c r="D261" i="16" s="1"/>
  <c r="D359" i="16" s="1"/>
  <c r="D457" i="16" s="1"/>
  <c r="D555" i="16" s="1"/>
  <c r="D653" i="16" s="1"/>
  <c r="E162" i="16"/>
  <c r="D162" i="16"/>
  <c r="D260" i="16" s="1"/>
  <c r="D358" i="16" s="1"/>
  <c r="D456" i="16" s="1"/>
  <c r="D554" i="16" s="1"/>
  <c r="D652" i="16" s="1"/>
  <c r="E161" i="16"/>
  <c r="D161" i="16"/>
  <c r="D259" i="16" s="1"/>
  <c r="D357" i="16" s="1"/>
  <c r="D455" i="16" s="1"/>
  <c r="D553" i="16" s="1"/>
  <c r="D651" i="16" s="1"/>
  <c r="E160" i="16"/>
  <c r="D160" i="16"/>
  <c r="D258" i="16" s="1"/>
  <c r="D356" i="16" s="1"/>
  <c r="D454" i="16" s="1"/>
  <c r="D552" i="16" s="1"/>
  <c r="D650" i="16" s="1"/>
  <c r="E159" i="16"/>
  <c r="D159" i="16"/>
  <c r="D257" i="16" s="1"/>
  <c r="D355" i="16" s="1"/>
  <c r="D453" i="16" s="1"/>
  <c r="D551" i="16" s="1"/>
  <c r="D649" i="16" s="1"/>
  <c r="E158" i="16"/>
  <c r="D158" i="16"/>
  <c r="D256" i="16" s="1"/>
  <c r="D354" i="16" s="1"/>
  <c r="D452" i="16" s="1"/>
  <c r="D550" i="16" s="1"/>
  <c r="D648" i="16" s="1"/>
  <c r="E157" i="16"/>
  <c r="D157" i="16"/>
  <c r="D255" i="16" s="1"/>
  <c r="D353" i="16" s="1"/>
  <c r="D451" i="16" s="1"/>
  <c r="D549" i="16" s="1"/>
  <c r="D647" i="16" s="1"/>
  <c r="E156" i="16"/>
  <c r="D156" i="16"/>
  <c r="D254" i="16" s="1"/>
  <c r="D352" i="16" s="1"/>
  <c r="D450" i="16" s="1"/>
  <c r="D548" i="16" s="1"/>
  <c r="D646" i="16" s="1"/>
  <c r="E155" i="16"/>
  <c r="D155" i="16"/>
  <c r="D253" i="16" s="1"/>
  <c r="D351" i="16" s="1"/>
  <c r="D449" i="16" s="1"/>
  <c r="D547" i="16" s="1"/>
  <c r="D645" i="16" s="1"/>
  <c r="E154" i="16"/>
  <c r="D154" i="16"/>
  <c r="D252" i="16" s="1"/>
  <c r="D350" i="16" s="1"/>
  <c r="D448" i="16" s="1"/>
  <c r="D546" i="16" s="1"/>
  <c r="D644" i="16" s="1"/>
  <c r="E153" i="16"/>
  <c r="D153" i="16"/>
  <c r="D251" i="16" s="1"/>
  <c r="D349" i="16" s="1"/>
  <c r="D447" i="16" s="1"/>
  <c r="D545" i="16" s="1"/>
  <c r="D643" i="16" s="1"/>
  <c r="E152" i="16"/>
  <c r="D152" i="16"/>
  <c r="D250" i="16" s="1"/>
  <c r="D348" i="16" s="1"/>
  <c r="D446" i="16" s="1"/>
  <c r="D544" i="16" s="1"/>
  <c r="D642" i="16" s="1"/>
  <c r="E151" i="16"/>
  <c r="D151" i="16"/>
  <c r="D249" i="16" s="1"/>
  <c r="D347" i="16" s="1"/>
  <c r="D445" i="16" s="1"/>
  <c r="D543" i="16" s="1"/>
  <c r="D641" i="16" s="1"/>
  <c r="E150" i="16"/>
  <c r="D150" i="16"/>
  <c r="D248" i="16" s="1"/>
  <c r="D346" i="16" s="1"/>
  <c r="D444" i="16" s="1"/>
  <c r="D542" i="16" s="1"/>
  <c r="D640" i="16" s="1"/>
  <c r="E149" i="16"/>
  <c r="D149" i="16"/>
  <c r="D247" i="16" s="1"/>
  <c r="D345" i="16" s="1"/>
  <c r="D443" i="16" s="1"/>
  <c r="D541" i="16" s="1"/>
  <c r="D639" i="16" s="1"/>
  <c r="E148" i="16"/>
  <c r="D148" i="16"/>
  <c r="D246" i="16" s="1"/>
  <c r="D344" i="16" s="1"/>
  <c r="D442" i="16" s="1"/>
  <c r="D540" i="16" s="1"/>
  <c r="D638" i="16" s="1"/>
  <c r="E147" i="16"/>
  <c r="D147" i="16"/>
  <c r="D245" i="16" s="1"/>
  <c r="D343" i="16" s="1"/>
  <c r="D441" i="16" s="1"/>
  <c r="D539" i="16" s="1"/>
  <c r="D637" i="16" s="1"/>
  <c r="E146" i="16"/>
  <c r="D146" i="16"/>
  <c r="D244" i="16" s="1"/>
  <c r="D342" i="16" s="1"/>
  <c r="D440" i="16" s="1"/>
  <c r="D538" i="16" s="1"/>
  <c r="D636" i="16" s="1"/>
  <c r="E145" i="16"/>
  <c r="D145" i="16"/>
  <c r="D243" i="16" s="1"/>
  <c r="D341" i="16" s="1"/>
  <c r="D439" i="16" s="1"/>
  <c r="D537" i="16" s="1"/>
  <c r="D635" i="16" s="1"/>
  <c r="E144" i="16"/>
  <c r="D144" i="16"/>
  <c r="D242" i="16" s="1"/>
  <c r="D340" i="16" s="1"/>
  <c r="D438" i="16" s="1"/>
  <c r="D536" i="16" s="1"/>
  <c r="D634" i="16" s="1"/>
  <c r="E143" i="16"/>
  <c r="D143" i="16"/>
  <c r="D241" i="16" s="1"/>
  <c r="D339" i="16" s="1"/>
  <c r="D437" i="16" s="1"/>
  <c r="D535" i="16" s="1"/>
  <c r="D633" i="16" s="1"/>
  <c r="E142" i="16"/>
  <c r="D142" i="16"/>
  <c r="D240" i="16" s="1"/>
  <c r="D338" i="16" s="1"/>
  <c r="D436" i="16" s="1"/>
  <c r="D534" i="16" s="1"/>
  <c r="D632" i="16" s="1"/>
  <c r="E141" i="16"/>
  <c r="D141" i="16"/>
  <c r="D239" i="16" s="1"/>
  <c r="D337" i="16" s="1"/>
  <c r="D435" i="16" s="1"/>
  <c r="D533" i="16" s="1"/>
  <c r="D631" i="16" s="1"/>
  <c r="E140" i="16"/>
  <c r="D140" i="16"/>
  <c r="D238" i="16" s="1"/>
  <c r="D336" i="16" s="1"/>
  <c r="D434" i="16" s="1"/>
  <c r="D532" i="16" s="1"/>
  <c r="D630" i="16" s="1"/>
  <c r="E139" i="16"/>
  <c r="D139" i="16"/>
  <c r="D237" i="16" s="1"/>
  <c r="D335" i="16" s="1"/>
  <c r="D433" i="16" s="1"/>
  <c r="D531" i="16" s="1"/>
  <c r="D629" i="16" s="1"/>
  <c r="E138" i="16"/>
  <c r="D138" i="16"/>
  <c r="D236" i="16" s="1"/>
  <c r="D334" i="16" s="1"/>
  <c r="D432" i="16" s="1"/>
  <c r="D530" i="16" s="1"/>
  <c r="D628" i="16" s="1"/>
  <c r="E137" i="16"/>
  <c r="D137" i="16"/>
  <c r="D235" i="16" s="1"/>
  <c r="D333" i="16" s="1"/>
  <c r="D431" i="16" s="1"/>
  <c r="D529" i="16" s="1"/>
  <c r="D627" i="16" s="1"/>
  <c r="E136" i="16"/>
  <c r="D136" i="16"/>
  <c r="D234" i="16" s="1"/>
  <c r="D332" i="16" s="1"/>
  <c r="D430" i="16" s="1"/>
  <c r="D528" i="16" s="1"/>
  <c r="D626" i="16" s="1"/>
  <c r="E135" i="16"/>
  <c r="D135" i="16"/>
  <c r="D233" i="16" s="1"/>
  <c r="D331" i="16" s="1"/>
  <c r="D429" i="16" s="1"/>
  <c r="D527" i="16" s="1"/>
  <c r="D625" i="16" s="1"/>
  <c r="E134" i="16"/>
  <c r="D134" i="16"/>
  <c r="D232" i="16" s="1"/>
  <c r="D330" i="16" s="1"/>
  <c r="D428" i="16" s="1"/>
  <c r="D526" i="16" s="1"/>
  <c r="D624" i="16" s="1"/>
  <c r="E133" i="16"/>
  <c r="D133" i="16"/>
  <c r="D231" i="16" s="1"/>
  <c r="D329" i="16" s="1"/>
  <c r="D427" i="16" s="1"/>
  <c r="D525" i="16" s="1"/>
  <c r="D623" i="16" s="1"/>
  <c r="E132" i="16"/>
  <c r="D132" i="16"/>
  <c r="D230" i="16" s="1"/>
  <c r="D328" i="16" s="1"/>
  <c r="D426" i="16" s="1"/>
  <c r="D524" i="16" s="1"/>
  <c r="D622" i="16" s="1"/>
  <c r="E131" i="16"/>
  <c r="D131" i="16"/>
  <c r="D229" i="16" s="1"/>
  <c r="D327" i="16" s="1"/>
  <c r="D425" i="16" s="1"/>
  <c r="D523" i="16" s="1"/>
  <c r="D621" i="16" s="1"/>
  <c r="E130" i="16"/>
  <c r="D130" i="16"/>
  <c r="D228" i="16" s="1"/>
  <c r="D326" i="16" s="1"/>
  <c r="D424" i="16" s="1"/>
  <c r="D522" i="16" s="1"/>
  <c r="D620" i="16" s="1"/>
  <c r="E129" i="16"/>
  <c r="D129" i="16"/>
  <c r="D227" i="16" s="1"/>
  <c r="D325" i="16" s="1"/>
  <c r="D423" i="16" s="1"/>
  <c r="D521" i="16" s="1"/>
  <c r="D619" i="16" s="1"/>
  <c r="E128" i="16"/>
  <c r="D128" i="16"/>
  <c r="D226" i="16" s="1"/>
  <c r="D324" i="16" s="1"/>
  <c r="D422" i="16" s="1"/>
  <c r="D520" i="16" s="1"/>
  <c r="D618" i="16" s="1"/>
  <c r="E127" i="16"/>
  <c r="D127" i="16"/>
  <c r="D225" i="16" s="1"/>
  <c r="D323" i="16" s="1"/>
  <c r="D421" i="16" s="1"/>
  <c r="D519" i="16" s="1"/>
  <c r="D617" i="16" s="1"/>
  <c r="E126" i="16"/>
  <c r="D126" i="16"/>
  <c r="D224" i="16" s="1"/>
  <c r="D322" i="16" s="1"/>
  <c r="D420" i="16" s="1"/>
  <c r="D518" i="16" s="1"/>
  <c r="D616" i="16" s="1"/>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D24" i="16"/>
  <c r="D25" i="16" s="1"/>
  <c r="D26" i="16" s="1"/>
  <c r="D27" i="16" s="1"/>
  <c r="E23" i="16"/>
  <c r="E22" i="16"/>
  <c r="E21" i="16"/>
  <c r="E20" i="16"/>
  <c r="E19" i="16"/>
  <c r="E18" i="16"/>
  <c r="E17" i="16"/>
  <c r="E16" i="16"/>
  <c r="E15" i="16"/>
  <c r="E14" i="16"/>
  <c r="E13" i="16"/>
  <c r="E12" i="16"/>
  <c r="E11" i="16"/>
  <c r="E10" i="16"/>
  <c r="E9" i="16"/>
  <c r="E8" i="16"/>
  <c r="E7" i="16"/>
  <c r="D7" i="16"/>
  <c r="D10" i="16" s="1"/>
  <c r="D13" i="16" s="1"/>
  <c r="D16" i="16" s="1"/>
  <c r="D19" i="16" s="1"/>
  <c r="D22" i="16" s="1"/>
  <c r="E6" i="16"/>
  <c r="D6" i="16"/>
  <c r="D9" i="16" s="1"/>
  <c r="D12" i="16" s="1"/>
  <c r="D15" i="16" s="1"/>
  <c r="D18" i="16" s="1"/>
  <c r="D21" i="16" s="1"/>
  <c r="E5" i="16"/>
  <c r="D5" i="16"/>
  <c r="D8" i="16" s="1"/>
  <c r="D11" i="16" s="1"/>
  <c r="D14" i="16" s="1"/>
  <c r="D17" i="16" s="1"/>
  <c r="D20" i="16" s="1"/>
  <c r="E4" i="16"/>
  <c r="E3" i="16"/>
  <c r="E2" i="16"/>
  <c r="H56" i="3"/>
  <c r="F465" i="16" s="1"/>
  <c r="H57" i="3"/>
  <c r="F466" i="16" s="1"/>
  <c r="H58" i="3"/>
  <c r="F467" i="16" s="1"/>
  <c r="H59" i="3"/>
  <c r="F468" i="16" s="1"/>
  <c r="H60" i="3"/>
  <c r="F469" i="16"/>
  <c r="H61" i="3"/>
  <c r="F470" i="16" s="1"/>
  <c r="H62" i="3"/>
  <c r="F471" i="16" s="1"/>
  <c r="H63" i="3"/>
  <c r="F472" i="16" s="1"/>
  <c r="H64" i="3"/>
  <c r="F473" i="16" s="1"/>
  <c r="H65" i="3"/>
  <c r="F474" i="16" s="1"/>
  <c r="H66" i="3"/>
  <c r="F475" i="16" s="1"/>
  <c r="H67" i="3"/>
  <c r="F476" i="16" s="1"/>
  <c r="H68" i="3"/>
  <c r="F477" i="16" s="1"/>
  <c r="H69" i="3"/>
  <c r="F478" i="16" s="1"/>
  <c r="H70" i="3"/>
  <c r="F479" i="16" s="1"/>
  <c r="H71" i="3"/>
  <c r="F480" i="16" s="1"/>
  <c r="H72" i="3"/>
  <c r="F481" i="16" s="1"/>
  <c r="H73" i="3"/>
  <c r="F482" i="16" s="1"/>
  <c r="H74" i="3"/>
  <c r="F483" i="16" s="1"/>
  <c r="H75" i="3"/>
  <c r="F484" i="16" s="1"/>
  <c r="H76" i="3"/>
  <c r="F485" i="16" s="1"/>
  <c r="H77" i="3"/>
  <c r="F486" i="16" s="1"/>
  <c r="H78" i="3"/>
  <c r="F487" i="16" s="1"/>
  <c r="H79" i="3"/>
  <c r="F488" i="16" s="1"/>
  <c r="H80" i="3"/>
  <c r="F489" i="16" s="1"/>
  <c r="H81" i="3"/>
  <c r="F490" i="16" s="1"/>
  <c r="H82" i="3"/>
  <c r="F491" i="16" s="1"/>
  <c r="H83" i="3"/>
  <c r="F492" i="16" s="1"/>
  <c r="H84" i="3"/>
  <c r="F493" i="16" s="1"/>
  <c r="H85" i="3"/>
  <c r="F494" i="16" s="1"/>
  <c r="H86" i="3"/>
  <c r="F495" i="16" s="1"/>
  <c r="H87" i="3"/>
  <c r="F496" i="16" s="1"/>
  <c r="H88" i="3"/>
  <c r="F497" i="16" s="1"/>
  <c r="H89" i="3"/>
  <c r="F498" i="16" s="1"/>
  <c r="H90" i="3"/>
  <c r="F499" i="16" s="1"/>
  <c r="H91" i="3"/>
  <c r="F500" i="16" s="1"/>
  <c r="H92" i="3"/>
  <c r="F501" i="16" s="1"/>
  <c r="H93" i="3"/>
  <c r="F502" i="16" s="1"/>
  <c r="H94" i="3"/>
  <c r="F503" i="16" s="1"/>
  <c r="H95" i="3"/>
  <c r="F504" i="16" s="1"/>
  <c r="H96" i="3"/>
  <c r="F505" i="16" s="1"/>
  <c r="H97" i="3"/>
  <c r="F506" i="16" s="1"/>
  <c r="H98" i="3"/>
  <c r="F507" i="16" s="1"/>
  <c r="H99" i="3"/>
  <c r="F508" i="16" s="1"/>
  <c r="H100" i="3"/>
  <c r="F509" i="16"/>
  <c r="H101" i="3"/>
  <c r="F510" i="16" s="1"/>
  <c r="H102" i="3"/>
  <c r="F511" i="16" s="1"/>
  <c r="H103" i="3"/>
  <c r="F512" i="16" s="1"/>
  <c r="H104" i="3"/>
  <c r="F513" i="16" s="1"/>
  <c r="H105" i="3"/>
  <c r="F514" i="16" s="1"/>
  <c r="H106" i="3"/>
  <c r="F515" i="16" s="1"/>
  <c r="H107" i="3"/>
  <c r="F516" i="16" s="1"/>
  <c r="H108" i="3"/>
  <c r="F517" i="16" s="1"/>
  <c r="J19" i="5"/>
  <c r="F908" i="16" s="1"/>
  <c r="I19" i="5"/>
  <c r="F907" i="16" s="1"/>
  <c r="G19" i="5"/>
  <c r="F905" i="16" s="1"/>
  <c r="F19" i="5"/>
  <c r="F904" i="16" s="1"/>
  <c r="H12" i="5"/>
  <c r="F884" i="16" s="1"/>
  <c r="H13" i="5"/>
  <c r="F885" i="16" s="1"/>
  <c r="H14" i="5"/>
  <c r="F886" i="16" s="1"/>
  <c r="H15" i="5"/>
  <c r="F887" i="16" s="1"/>
  <c r="H16" i="5"/>
  <c r="F888" i="16" s="1"/>
  <c r="H17" i="5"/>
  <c r="F889" i="16" s="1"/>
  <c r="H15" i="4"/>
  <c r="F800" i="16" s="1"/>
  <c r="H16" i="4"/>
  <c r="F801" i="16" s="1"/>
  <c r="H17" i="4"/>
  <c r="F802" i="16" s="1"/>
  <c r="H18" i="4"/>
  <c r="F803" i="16" s="1"/>
  <c r="H19" i="4"/>
  <c r="F804" i="16" s="1"/>
  <c r="H20" i="4"/>
  <c r="F805" i="16" s="1"/>
  <c r="H21" i="4"/>
  <c r="F806" i="16" s="1"/>
  <c r="H22" i="4"/>
  <c r="F807" i="16" s="1"/>
  <c r="H23" i="4"/>
  <c r="F808" i="16" s="1"/>
  <c r="H24" i="4"/>
  <c r="F809" i="16" s="1"/>
  <c r="H25" i="4"/>
  <c r="F810" i="16"/>
  <c r="H26" i="4"/>
  <c r="F811" i="16" s="1"/>
  <c r="H27" i="4"/>
  <c r="F812" i="16" s="1"/>
  <c r="H28" i="4"/>
  <c r="F813" i="16" s="1"/>
  <c r="J2" i="3"/>
  <c r="J2" i="5"/>
  <c r="J2" i="4"/>
  <c r="J2" i="15"/>
  <c r="J2" i="10"/>
  <c r="G6" i="9"/>
  <c r="G2" i="9"/>
  <c r="B43" i="14" s="1"/>
  <c r="H12" i="2"/>
  <c r="H9" i="2"/>
  <c r="H11" i="2"/>
  <c r="H10" i="2"/>
  <c r="H8" i="2"/>
  <c r="H7" i="2"/>
  <c r="H15" i="15"/>
  <c r="H16" i="15"/>
  <c r="J18" i="15"/>
  <c r="F723" i="16"/>
  <c r="I18" i="15"/>
  <c r="F722" i="16" s="1"/>
  <c r="G18" i="15"/>
  <c r="F720" i="16" s="1"/>
  <c r="F18" i="15"/>
  <c r="H18" i="15" s="1"/>
  <c r="F721" i="16" s="1"/>
  <c r="F719" i="16"/>
  <c r="H11" i="15"/>
  <c r="I1" i="15"/>
  <c r="E1" i="15"/>
  <c r="C1" i="15"/>
  <c r="H12" i="4"/>
  <c r="F797" i="16" s="1"/>
  <c r="H13" i="4"/>
  <c r="F798" i="16" s="1"/>
  <c r="H14" i="4"/>
  <c r="F799" i="16"/>
  <c r="F2" i="13"/>
  <c r="I2" i="12"/>
  <c r="G110" i="3"/>
  <c r="G15" i="10"/>
  <c r="F24" i="16" s="1"/>
  <c r="G30" i="4"/>
  <c r="F851" i="16" s="1"/>
  <c r="D34" i="5"/>
  <c r="F919" i="16" s="1"/>
  <c r="N4" i="2"/>
  <c r="J1" i="3" s="1"/>
  <c r="J1" i="10" s="1"/>
  <c r="H12" i="10"/>
  <c r="F15" i="16" s="1"/>
  <c r="H13" i="10"/>
  <c r="F16" i="16" s="1"/>
  <c r="F14" i="16"/>
  <c r="J15" i="10"/>
  <c r="I15" i="10"/>
  <c r="F26" i="16" s="1"/>
  <c r="E1" i="10"/>
  <c r="I1" i="10"/>
  <c r="C1" i="10"/>
  <c r="H12" i="3"/>
  <c r="F421" i="16" s="1"/>
  <c r="H13" i="3"/>
  <c r="F422" i="16" s="1"/>
  <c r="H14" i="3"/>
  <c r="F423" i="16" s="1"/>
  <c r="H15" i="3"/>
  <c r="F424" i="16" s="1"/>
  <c r="H16" i="3"/>
  <c r="F425" i="16" s="1"/>
  <c r="H17" i="3"/>
  <c r="F426" i="16" s="1"/>
  <c r="H18" i="3"/>
  <c r="F427" i="16" s="1"/>
  <c r="H19" i="3"/>
  <c r="F428" i="16" s="1"/>
  <c r="H20" i="3"/>
  <c r="F429" i="16" s="1"/>
  <c r="H21" i="3"/>
  <c r="F430" i="16" s="1"/>
  <c r="H22" i="3"/>
  <c r="F431" i="16" s="1"/>
  <c r="H23" i="3"/>
  <c r="F432" i="16"/>
  <c r="H24" i="3"/>
  <c r="F433" i="16" s="1"/>
  <c r="H25" i="3"/>
  <c r="F434" i="16" s="1"/>
  <c r="H26" i="3"/>
  <c r="F435" i="16"/>
  <c r="H27" i="3"/>
  <c r="F436" i="16" s="1"/>
  <c r="H28" i="3"/>
  <c r="F437" i="16" s="1"/>
  <c r="H29" i="3"/>
  <c r="F438" i="16"/>
  <c r="H30" i="3"/>
  <c r="F439" i="16" s="1"/>
  <c r="H31" i="3"/>
  <c r="F440" i="16" s="1"/>
  <c r="H32" i="3"/>
  <c r="F441" i="16" s="1"/>
  <c r="H33" i="3"/>
  <c r="F442" i="16" s="1"/>
  <c r="H34" i="3"/>
  <c r="F443" i="16" s="1"/>
  <c r="H35" i="3"/>
  <c r="F444" i="16"/>
  <c r="H36" i="3"/>
  <c r="F445" i="16" s="1"/>
  <c r="H37" i="3"/>
  <c r="F446" i="16" s="1"/>
  <c r="H38" i="3"/>
  <c r="F447" i="16" s="1"/>
  <c r="H39" i="3"/>
  <c r="F448" i="16" s="1"/>
  <c r="H40" i="3"/>
  <c r="F449" i="16" s="1"/>
  <c r="H41" i="3"/>
  <c r="F450" i="16" s="1"/>
  <c r="H42" i="3"/>
  <c r="F451" i="16" s="1"/>
  <c r="H43" i="3"/>
  <c r="F452" i="16" s="1"/>
  <c r="H44" i="3"/>
  <c r="F453" i="16" s="1"/>
  <c r="H45" i="3"/>
  <c r="F454" i="16" s="1"/>
  <c r="H46" i="3"/>
  <c r="F455" i="16" s="1"/>
  <c r="H47" i="3"/>
  <c r="F456" i="16" s="1"/>
  <c r="H48" i="3"/>
  <c r="F457" i="16" s="1"/>
  <c r="H49" i="3"/>
  <c r="F458" i="16"/>
  <c r="H50" i="3"/>
  <c r="F459" i="16" s="1"/>
  <c r="H51" i="3"/>
  <c r="F460" i="16" s="1"/>
  <c r="H52" i="3"/>
  <c r="F461" i="16" s="1"/>
  <c r="H53" i="3"/>
  <c r="F462" i="16" s="1"/>
  <c r="H54" i="3"/>
  <c r="F463" i="16" s="1"/>
  <c r="H55" i="3"/>
  <c r="F464" i="16" s="1"/>
  <c r="H11" i="3"/>
  <c r="F420" i="16" s="1"/>
  <c r="F110" i="3"/>
  <c r="H110" i="3" s="1"/>
  <c r="J110" i="3"/>
  <c r="I110" i="3"/>
  <c r="F717" i="16" s="1"/>
  <c r="H11" i="4"/>
  <c r="F796" i="16" s="1"/>
  <c r="E1" i="4"/>
  <c r="I1" i="4"/>
  <c r="C1" i="4"/>
  <c r="F30" i="4"/>
  <c r="F850" i="16" s="1"/>
  <c r="J30" i="4"/>
  <c r="F854" i="16" s="1"/>
  <c r="I30" i="4"/>
  <c r="F853" i="16" s="1"/>
  <c r="I34" i="5"/>
  <c r="F925" i="16" s="1"/>
  <c r="H11" i="5"/>
  <c r="F883" i="16" s="1"/>
  <c r="E1" i="5"/>
  <c r="I1" i="5"/>
  <c r="C1" i="5"/>
  <c r="F715" i="16" l="1"/>
  <c r="D41" i="5"/>
  <c r="D45" i="5" s="1"/>
  <c r="H15" i="10"/>
  <c r="F25" i="16" s="1"/>
  <c r="H19" i="5"/>
  <c r="F906" i="16" s="1"/>
  <c r="J22" i="5"/>
  <c r="F913" i="16" s="1"/>
  <c r="F718" i="16"/>
  <c r="D1" i="5"/>
  <c r="B18" i="14"/>
  <c r="B15" i="14"/>
  <c r="I3" i="12"/>
  <c r="F714" i="16"/>
  <c r="F22" i="5"/>
  <c r="F909" i="16" s="1"/>
  <c r="I22" i="5"/>
  <c r="F912" i="16" s="1"/>
  <c r="G22" i="5"/>
  <c r="F1" i="3"/>
  <c r="H30" i="4"/>
  <c r="F852" i="16" s="1"/>
  <c r="F27" i="16"/>
  <c r="D1" i="4"/>
  <c r="F716" i="16"/>
  <c r="B3" i="14"/>
  <c r="D1" i="10"/>
  <c r="J1" i="5"/>
  <c r="J1" i="4"/>
  <c r="C2" i="2"/>
  <c r="J1" i="15"/>
  <c r="B7" i="14"/>
  <c r="D1" i="15"/>
  <c r="D1" i="3"/>
  <c r="H22" i="5" l="1"/>
  <c r="F911" i="16" s="1"/>
  <c r="F1" i="5"/>
  <c r="F1" i="15"/>
  <c r="F1" i="10"/>
  <c r="F1" i="4"/>
  <c r="F910" i="16"/>
  <c r="D36" i="5"/>
  <c r="F914" i="16" s="1"/>
  <c r="B2" i="13"/>
  <c r="C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Frank (SPF&amp;P - KAS)</author>
  </authors>
  <commentList>
    <comment ref="A1" authorId="0" shapeId="0" xr:uid="{00000000-0006-0000-0A00-000001000000}">
      <text>
        <r>
          <rPr>
            <sz val="12"/>
            <color indexed="81"/>
            <rFont val="Arial"/>
            <family val="2"/>
          </rPr>
          <t>SELECT tblUADetails.UACode, tblUADetails.AuthorityName, tblFormContacts.S52BName, tblFormContacts.S52BEMail, tblFormContacts.S52BSTDCode, tblFormContacts.S52BNumber, tblUADetails.LEAAddress1, tblUADetails.LEAAddress2, tblUADetails.LEAAddress3, tblUADetails.LEAAddress4, tblUADetails.LEAAddress5, tblUADetails.LEAPostcode
FROM tblFormContacts INNER JOIN tblUADetails ON tblFormContacts.UACode = tblUADetails.UACode
WHERE (((tblUADetails.UACode)&lt;=552));</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2" background="1" saveData="1">
    <dbPr connection="DSN=MS Access Database;DBQ=P:\stats\sd3\Contact Details.mdb;DefaultDir=P:\stats\sd3;DriverId=25;FIL=MS Access;MaxBufferSize=2048;PageTimeout=5;" command="SELECT tblFormContacts.UACode, tblUADetails.AuthorityName, tblFormContacts.S52BName, tblFormContacts.S52BEMail, tblFormContacts.S52BSTDCode, tblFormContacts.S52BNumber, tblUADetails.LEAAddress1, tblUADetails.LEAAddress2, tblUADetails.LEAAddress3, tblUADetails.LEAAddress4, tblUADetails.LEAAddress5, tblUADetails.LEAPostcode_x000d__x000a_FROM `P:\stats\sd3\Contact Details`.tblFormContacts tblFormContacts, `P:\stats\sd3\Contact Details`.tblUADetails tblUADetails_x000d__x000a_WHERE tblFormContacts.UACode = tblUADetails.UACode AND ((tblUADetails.UACode&lt;=552))"/>
  </connection>
</connections>
</file>

<file path=xl/sharedStrings.xml><?xml version="1.0" encoding="utf-8"?>
<sst xmlns="http://schemas.openxmlformats.org/spreadsheetml/2006/main" count="1691" uniqueCount="522">
  <si>
    <t>The Corporate Director of Lifelong Learning</t>
  </si>
  <si>
    <t>Denbighshire County Council</t>
  </si>
  <si>
    <t>Wynnstay Road</t>
  </si>
  <si>
    <t>Ruthin</t>
  </si>
  <si>
    <t>CH7 6ND</t>
  </si>
  <si>
    <t>Wrexham County Borough Council</t>
  </si>
  <si>
    <t>01978</t>
  </si>
  <si>
    <t>Education and Leisure Services Directorate</t>
  </si>
  <si>
    <t>Ty Henblas</t>
  </si>
  <si>
    <t>Queens Square</t>
  </si>
  <si>
    <t>LL13 8AZ</t>
  </si>
  <si>
    <t>Powys County Council</t>
  </si>
  <si>
    <t>01597</t>
  </si>
  <si>
    <t>Powys County Hall</t>
  </si>
  <si>
    <t>Llandrindod Wells</t>
  </si>
  <si>
    <t>LD1 5LG</t>
  </si>
  <si>
    <t>Ceredigion County Council</t>
  </si>
  <si>
    <t>01970</t>
  </si>
  <si>
    <t>Aberystwyth</t>
  </si>
  <si>
    <t>Pembrokeshire County Council</t>
  </si>
  <si>
    <t>01437</t>
  </si>
  <si>
    <t>Haverfordwest</t>
  </si>
  <si>
    <t>SA61 1TP</t>
  </si>
  <si>
    <t>01267</t>
  </si>
  <si>
    <t>Carmarthen</t>
  </si>
  <si>
    <t>Carmarthenshire County Council</t>
  </si>
  <si>
    <t xml:space="preserve">Education Department </t>
  </si>
  <si>
    <t>01792</t>
  </si>
  <si>
    <t>City and County of Swansea</t>
  </si>
  <si>
    <t>SA1 3SN</t>
  </si>
  <si>
    <t>01639</t>
  </si>
  <si>
    <t>Civic Centre</t>
  </si>
  <si>
    <t>Port Talbot</t>
  </si>
  <si>
    <t>SA13 1PJ</t>
  </si>
  <si>
    <t>Neath Port Talbot County Borough Council</t>
  </si>
  <si>
    <t>Julie Merrifield</t>
  </si>
  <si>
    <t>j.merrifield@neath-porttalbot.gov.uk</t>
  </si>
  <si>
    <t>763554</t>
  </si>
  <si>
    <t>01656</t>
  </si>
  <si>
    <t>Bridgend County Borough Council</t>
  </si>
  <si>
    <t>01446</t>
  </si>
  <si>
    <t>Barry</t>
  </si>
  <si>
    <t>01443</t>
  </si>
  <si>
    <t>Ty Trevithick</t>
  </si>
  <si>
    <t>Abercynon</t>
  </si>
  <si>
    <t>Mountain Ash</t>
  </si>
  <si>
    <t>Merthyr Tydfil County Borough Council</t>
  </si>
  <si>
    <t>01685</t>
  </si>
  <si>
    <t>Ty Keir Hardie</t>
  </si>
  <si>
    <t>Riverside Court</t>
  </si>
  <si>
    <t>Avenue de Clichy</t>
  </si>
  <si>
    <t>CF47 8XD</t>
  </si>
  <si>
    <t>Caerphilly County Borough Council</t>
  </si>
  <si>
    <t>Directorate of Education and Leisure</t>
  </si>
  <si>
    <t>County Offices</t>
  </si>
  <si>
    <t>Caerphilly Road</t>
  </si>
  <si>
    <t>Ystrad Mynach Hengoed</t>
  </si>
  <si>
    <t>CF82 7EP</t>
  </si>
  <si>
    <t>Blaenau Gwent County Borough Council</t>
  </si>
  <si>
    <t>01495</t>
  </si>
  <si>
    <t>Victoria House</t>
  </si>
  <si>
    <t>Victoria Business Park</t>
  </si>
  <si>
    <t>Ebbw Vale</t>
  </si>
  <si>
    <t>NP3 6ER</t>
  </si>
  <si>
    <t>01633</t>
  </si>
  <si>
    <t xml:space="preserve">Cwmbran </t>
  </si>
  <si>
    <t>Torfaen County Borough Council</t>
  </si>
  <si>
    <t>NP44 2WN</t>
  </si>
  <si>
    <t>Monmouthshire County Council</t>
  </si>
  <si>
    <t>NP9 4UR</t>
  </si>
  <si>
    <t>Newport City Council</t>
  </si>
  <si>
    <t>029 20</t>
  </si>
  <si>
    <t>872817</t>
  </si>
  <si>
    <t>Atlantic Wharf</t>
  </si>
  <si>
    <t>CF1 5UW</t>
  </si>
  <si>
    <t>LEAPostcode</t>
  </si>
  <si>
    <t>LL15 1YN</t>
  </si>
  <si>
    <t>CF45 4UQ</t>
  </si>
  <si>
    <t>Unused</t>
  </si>
  <si>
    <t>(14)   UNALLOCATED ISB</t>
  </si>
  <si>
    <t>(16)   TOTAL ISB</t>
  </si>
  <si>
    <t>(15)   NON ALLOCATED</t>
  </si>
  <si>
    <t xml:space="preserve">          NON-ISB FUNDS</t>
  </si>
  <si>
    <t>MEMORANDUM ITEMS</t>
  </si>
  <si>
    <t>633648</t>
  </si>
  <si>
    <t>Kelly Small</t>
  </si>
  <si>
    <t>636686</t>
  </si>
  <si>
    <t>Provincial House</t>
  </si>
  <si>
    <t>Kendrick Road</t>
  </si>
  <si>
    <t>CF62 8DJ</t>
  </si>
  <si>
    <t>Nicola Wellington</t>
  </si>
  <si>
    <t>nicolawellington@monmouthshire.gov.uk</t>
  </si>
  <si>
    <t>644495</t>
  </si>
  <si>
    <t>S52BName</t>
  </si>
  <si>
    <t>S52BEMail</t>
  </si>
  <si>
    <t>S52BSTDCode</t>
  </si>
  <si>
    <t>S52BNumber</t>
  </si>
  <si>
    <t>AuthorityName</t>
  </si>
  <si>
    <t>Education Service</t>
  </si>
  <si>
    <t>Park Mount</t>
  </si>
  <si>
    <t>Glanhwfa Road</t>
  </si>
  <si>
    <t>Anglesey</t>
  </si>
  <si>
    <t>Schools Service Development Directorate,</t>
  </si>
  <si>
    <t>Council Offices</t>
  </si>
  <si>
    <t>Civic Offices</t>
  </si>
  <si>
    <t>Vale of Glamorgan Council</t>
  </si>
  <si>
    <t>Vale of Glamorgan</t>
  </si>
  <si>
    <t>Rhondda Cynon Taf</t>
  </si>
  <si>
    <t>Cyngor Sir Ynys Môn</t>
  </si>
  <si>
    <t>Cyngor Gwynedd</t>
  </si>
  <si>
    <t>If necessary, please amend the name and telephone number or our contact in case of queries:-</t>
  </si>
  <si>
    <t xml:space="preserve">Contact name:        </t>
  </si>
  <si>
    <t xml:space="preserve">Contact E-mail:        </t>
  </si>
  <si>
    <t xml:space="preserve">Telephone:        </t>
  </si>
  <si>
    <t>Please complete this spreadsheet and return by e-mail to the address below.</t>
  </si>
  <si>
    <t>CF10 3NQ</t>
  </si>
  <si>
    <t>Survey Response Burden</t>
  </si>
  <si>
    <t>Please enter the time it has taken you (and any colleagues) to prepare and send the return.</t>
  </si>
  <si>
    <t>Please only include time spent on activities to prepare and send this return, such as:</t>
  </si>
  <si>
    <t>● collection, analysis and aggregation of records and data required;</t>
  </si>
  <si>
    <t>● completing, checking, amending and approving the form.</t>
  </si>
  <si>
    <t>Hours taken</t>
  </si>
  <si>
    <t>Please feel free to add any comments</t>
  </si>
  <si>
    <t>Form Design</t>
  </si>
  <si>
    <t>Validation</t>
  </si>
  <si>
    <t>Documentation</t>
  </si>
  <si>
    <t>General Comments</t>
  </si>
  <si>
    <t>We are continually striving to improve the form to make it easier to complete, whilst still ensuring data integrity and consistency across all authorities. If you have any comments or suggestions that may be useful,  please note them below:</t>
  </si>
  <si>
    <t xml:space="preserve">The Welsh Government are monitoring the burden of completing this data collection form. </t>
  </si>
  <si>
    <t>The information on this form must be submitted to the Welsh Government under section 52 of the Schools Standards and Framework Act 1998</t>
  </si>
  <si>
    <t>Introduction</t>
  </si>
  <si>
    <t>Summaries by school</t>
  </si>
  <si>
    <t>Column 3</t>
  </si>
  <si>
    <t>Column 5</t>
  </si>
  <si>
    <t>In the case of a school open for part of the year, the figure entered in column 6 should be the actual budget determined for the school.  If the amount for threshold payments for teachers employed by the schools is included within the total used to determine the budgets via the authority's relevant school funding formula, the amounts recorded in column 6 should reflect this.  Where this is not the case, please see item 14.</t>
  </si>
  <si>
    <t>Column 6</t>
  </si>
  <si>
    <t>Column 7</t>
  </si>
  <si>
    <t>Column 8</t>
  </si>
  <si>
    <t>Column 9</t>
  </si>
  <si>
    <t>Sub totals</t>
  </si>
  <si>
    <t>Reconciliation to the RA(S52) form</t>
  </si>
  <si>
    <t>Expenditure</t>
  </si>
  <si>
    <t>Grants</t>
  </si>
  <si>
    <t>All grants devolved or to be devolved to schools should be carried forward to line 1 column 7 of the RA(S52) form for all sectors.  These grants will include grants delegated to schools via the authority's relevant school funding formula (included in column 6 of Section 52).  It should also include non-ISB amounts devolved to schools (included in column 9 of Section 52) and amounts yet to be devolved (included in items 14 and 15 of Section 52).</t>
  </si>
  <si>
    <t>Validations will be carried out on receipt of the data to ensure this is the case.</t>
  </si>
  <si>
    <t>Chief Education Officer</t>
  </si>
  <si>
    <t>S52 EDUCATION BUDGET STATEMENT</t>
  </si>
  <si>
    <t>(1)</t>
  </si>
  <si>
    <t>(2)</t>
  </si>
  <si>
    <t>(3)</t>
  </si>
  <si>
    <t>(4)</t>
  </si>
  <si>
    <t>(5)</t>
  </si>
  <si>
    <t>(6)</t>
  </si>
  <si>
    <t>(7)</t>
  </si>
  <si>
    <t>£k</t>
  </si>
  <si>
    <t>£</t>
  </si>
  <si>
    <t xml:space="preserve">Primary schools          </t>
  </si>
  <si>
    <t xml:space="preserve">Secondary schools          </t>
  </si>
  <si>
    <t xml:space="preserve">Special schools          </t>
  </si>
  <si>
    <t>LEACode</t>
  </si>
  <si>
    <t>Data</t>
  </si>
  <si>
    <t>Table 1  -  School-level information</t>
  </si>
  <si>
    <t>(8)</t>
  </si>
  <si>
    <t>(9)</t>
  </si>
  <si>
    <t xml:space="preserve"> </t>
  </si>
  <si>
    <t>Part 1</t>
  </si>
  <si>
    <t>S.E.N.</t>
  </si>
  <si>
    <t>(10)   Totals/average primary schools</t>
  </si>
  <si>
    <t>(11)   Totals/average secondary schools</t>
  </si>
  <si>
    <t>(12)   Totals/average special schools</t>
  </si>
  <si>
    <t>(13)   Totals for all schools</t>
  </si>
  <si>
    <t>Primary</t>
  </si>
  <si>
    <t>Secondary</t>
  </si>
  <si>
    <t>Special</t>
  </si>
  <si>
    <t>Total</t>
  </si>
  <si>
    <t>ColumnRef</t>
  </si>
  <si>
    <t>FormRef</t>
  </si>
  <si>
    <t>YearCode</t>
  </si>
  <si>
    <t>RowRef</t>
  </si>
  <si>
    <t>AuthCode</t>
  </si>
  <si>
    <t>S52B</t>
  </si>
  <si>
    <t>Year:</t>
  </si>
  <si>
    <t>LEA Code:</t>
  </si>
  <si>
    <t>LEA Name:</t>
  </si>
  <si>
    <t>School name</t>
  </si>
  <si>
    <t>Official</t>
  </si>
  <si>
    <t>reference</t>
  </si>
  <si>
    <t>number</t>
  </si>
  <si>
    <t>School</t>
  </si>
  <si>
    <t>opening/</t>
  </si>
  <si>
    <t>closing</t>
  </si>
  <si>
    <t>O/C</t>
  </si>
  <si>
    <t>Date</t>
  </si>
  <si>
    <t>Number</t>
  </si>
  <si>
    <t>of</t>
  </si>
  <si>
    <t>pupils</t>
  </si>
  <si>
    <t>Budget share</t>
  </si>
  <si>
    <t>Per</t>
  </si>
  <si>
    <t>school</t>
  </si>
  <si>
    <t>pupil</t>
  </si>
  <si>
    <t>Notional</t>
  </si>
  <si>
    <t>budget</t>
  </si>
  <si>
    <t>Non-ISB Funds</t>
  </si>
  <si>
    <t>devolved to</t>
  </si>
  <si>
    <t>schools</t>
  </si>
  <si>
    <t>UACode</t>
  </si>
  <si>
    <t>LEAName</t>
  </si>
  <si>
    <t>Isle of Anglesey</t>
  </si>
  <si>
    <t>Gwynedd</t>
  </si>
  <si>
    <t>Conwy</t>
  </si>
  <si>
    <t>Denbighshire</t>
  </si>
  <si>
    <t>Flintshire</t>
  </si>
  <si>
    <t>Wrexham</t>
  </si>
  <si>
    <t>Powys</t>
  </si>
  <si>
    <t>Ceredigion</t>
  </si>
  <si>
    <t>Pembrokeshire</t>
  </si>
  <si>
    <t>Carmarthenshire</t>
  </si>
  <si>
    <t>Swansea</t>
  </si>
  <si>
    <t>Neath Port Talbot</t>
  </si>
  <si>
    <t>Bridgend</t>
  </si>
  <si>
    <t>Merthyr Tydfil</t>
  </si>
  <si>
    <t>Caerphilly</t>
  </si>
  <si>
    <t>Blaenau Gwent</t>
  </si>
  <si>
    <t>Torfaen</t>
  </si>
  <si>
    <t>Monmouthshire</t>
  </si>
  <si>
    <t>Newport</t>
  </si>
  <si>
    <t>Cardiff</t>
  </si>
  <si>
    <t xml:space="preserve">Nursery schools          </t>
  </si>
  <si>
    <t>Nursery</t>
  </si>
  <si>
    <t>(9.5)   Totals/average nursery schools</t>
  </si>
  <si>
    <t>places</t>
  </si>
  <si>
    <t>Education Department</t>
  </si>
  <si>
    <t>County Hall</t>
  </si>
  <si>
    <t>Mold</t>
  </si>
  <si>
    <t>Flintshire County Council</t>
  </si>
  <si>
    <t>01352</t>
  </si>
  <si>
    <t>LEAAddress1</t>
  </si>
  <si>
    <t>LEAAddress2</t>
  </si>
  <si>
    <t>LEAAddress3</t>
  </si>
  <si>
    <t>LEAAddress4</t>
  </si>
  <si>
    <t>LEAAddress5</t>
  </si>
  <si>
    <t>01248</t>
  </si>
  <si>
    <t>Llangefni</t>
  </si>
  <si>
    <t>LL77 7EY</t>
  </si>
  <si>
    <t>01286</t>
  </si>
  <si>
    <t>Caernarfon</t>
  </si>
  <si>
    <t>LL55 1SH</t>
  </si>
  <si>
    <t>01492</t>
  </si>
  <si>
    <t>575067</t>
  </si>
  <si>
    <t>Government Buildings</t>
  </si>
  <si>
    <t>Dinerth Road</t>
  </si>
  <si>
    <t>Colwyn Bay</t>
  </si>
  <si>
    <t>Conwy County Borough Council</t>
  </si>
  <si>
    <t>LL28 4UL</t>
  </si>
  <si>
    <t>01824</t>
  </si>
  <si>
    <t>Memorandum items (these should also be recorded in £000)</t>
  </si>
  <si>
    <t>Craig Joyce</t>
  </si>
  <si>
    <t>craig.joyce@denbighshire.gov.uk</t>
  </si>
  <si>
    <t>Susannah Nolan</t>
  </si>
  <si>
    <t>snolan@carmarthenshire.gov.uk</t>
  </si>
  <si>
    <t>246717</t>
  </si>
  <si>
    <t>Justin Thomas</t>
  </si>
  <si>
    <t>justin.thomas@blaenau-gwent.gov.uk</t>
  </si>
  <si>
    <t>355347</t>
  </si>
  <si>
    <t>Building 2</t>
  </si>
  <si>
    <t>Parc Dewi Sant</t>
  </si>
  <si>
    <t>SA31 3HB</t>
  </si>
  <si>
    <t>Middle</t>
  </si>
  <si>
    <t xml:space="preserve">Middle schools          </t>
  </si>
  <si>
    <t>(10.5)   Totals/average middle schools</t>
  </si>
  <si>
    <t>Items 9.5, 10, 10.5, 11 and 12 relate to the sub-totals or averages for columns 5 to 9 for each of nursery, primary, middle, secondary and special sectors.  Item 13 gives the sub-totals or averages for all schools based on the figures in items 9.5, 10, 10.5, 11 and 12.</t>
  </si>
  <si>
    <t>Primary ends</t>
  </si>
  <si>
    <t>Secondary ends</t>
  </si>
  <si>
    <t>Memorandum ends</t>
  </si>
  <si>
    <t>Memorandum starts</t>
  </si>
  <si>
    <t>Nursery starts</t>
  </si>
  <si>
    <t>Nursery ends</t>
  </si>
  <si>
    <t>Primary starts</t>
  </si>
  <si>
    <t>Secondary starts</t>
  </si>
  <si>
    <t>Special starts</t>
  </si>
  <si>
    <t>Special ends</t>
  </si>
  <si>
    <t>Middle ends</t>
  </si>
  <si>
    <t>should be used to record the budget determined for each school budget via the authority's relevant school funding formula.  Regulation 14 of The Schools Budget Shares (Wales) Regulations 2004 states that budget shares must include grant paid by the Welsh Government under s.36 of the Learning and Skills Act 2000 - this is the amount that used to be provided by virtue of an ELWa grant under s.36 prior to that body’s abolition.</t>
  </si>
  <si>
    <t>Local Government Financial Statistics</t>
  </si>
  <si>
    <t>Knowledge and Analytical Services</t>
  </si>
  <si>
    <t>Welsh Government</t>
  </si>
  <si>
    <t>Cathays Park</t>
  </si>
  <si>
    <t>CARDIFF</t>
  </si>
  <si>
    <t>SQL</t>
  </si>
  <si>
    <t/>
  </si>
  <si>
    <t>Rhadyr</t>
  </si>
  <si>
    <t>Usk</t>
  </si>
  <si>
    <t>NP15 1GA</t>
  </si>
  <si>
    <t>census date:</t>
  </si>
  <si>
    <t>751865</t>
  </si>
  <si>
    <t>Ian Roberts</t>
  </si>
  <si>
    <t>ian.roberts@wrexham.gov.uk</t>
  </si>
  <si>
    <t>297082</t>
  </si>
  <si>
    <t>Stephen Mithan</t>
  </si>
  <si>
    <t>Stephen.C.Mithan@rhondda-cynon-taff.gov.uk</t>
  </si>
  <si>
    <t>680653</t>
  </si>
  <si>
    <t>UA Code:</t>
  </si>
  <si>
    <t>For each of nursery, primary, middle, secondary and special schools, the sum of the figures recorded at columns 6 and 9 and lines 14 and 15 should be carried forward to columns 0.1, 1, 3.5, 2 and 3 of line 1 of the RA(S52) form respectively.</t>
  </si>
  <si>
    <t>Learning Services</t>
  </si>
  <si>
    <t>Canolfan Rheidol</t>
  </si>
  <si>
    <t>Rhodfa Padarn, Llanbadarn Fawr</t>
  </si>
  <si>
    <t>SY23 3UE</t>
  </si>
  <si>
    <t>Children and Schools Department</t>
  </si>
  <si>
    <t>The City of Cardiff Council</t>
  </si>
  <si>
    <t>Comments</t>
  </si>
  <si>
    <t>tblSchoolLookup</t>
  </si>
  <si>
    <t>Authcode</t>
  </si>
  <si>
    <t>SchoolNumber</t>
  </si>
  <si>
    <t>SectorCode</t>
  </si>
  <si>
    <t>SchoolName</t>
  </si>
  <si>
    <t>OpenClosed</t>
  </si>
  <si>
    <t>A</t>
  </si>
  <si>
    <t>Total all schools</t>
  </si>
  <si>
    <t>Total ISB</t>
  </si>
  <si>
    <t>M</t>
  </si>
  <si>
    <t>Total/average middle schools</t>
  </si>
  <si>
    <t>Unallocated resources - middle</t>
  </si>
  <si>
    <t>N</t>
  </si>
  <si>
    <t>Total/average nursery schools</t>
  </si>
  <si>
    <t>Unallocated resources - nursery</t>
  </si>
  <si>
    <t>P</t>
  </si>
  <si>
    <t>Total/average primary schools</t>
  </si>
  <si>
    <t>Unallocated resources - primary</t>
  </si>
  <si>
    <t>S</t>
  </si>
  <si>
    <t>Total/average secondary schools</t>
  </si>
  <si>
    <t>Unallocated resources - secondary</t>
  </si>
  <si>
    <t>X</t>
  </si>
  <si>
    <t>Total/average special schools</t>
  </si>
  <si>
    <t>Unallocated resources - special</t>
  </si>
  <si>
    <t>There are five elements to the return, namely a summary by school of each of the budgets delegated to nursery, primary, middle, secondary and special schools, and a memorandum section that considers amounts that will ultimately be delegated or allocated to the schools later in the year.</t>
  </si>
  <si>
    <t>is derived as the figure in column 6 multiplied by 1,000 and divided by the figure in column 5, giving the amount of funding provided per pupil in each nursery, primary, middle and secondary school.  For special schools, this will be the amount of funding per place.</t>
  </si>
  <si>
    <t>should be used to record any additional funding allocated to individual schools (i.e. where the schools control how the funding is spent, regardless of how the funding is accounted for) and where the amounts are not included in the formula budget recorded in column 6.  This will include allocations of the School Effectiveness Grant (SEG) funding to each school.  Where these amounts are not known individually by school at the start of the financial year, but where it is known that the amounts will be allocated to the schools during the year, an estimated split between nursery, primary, middle, secondary and special schools should be made and the relevant amounts recorded in item 15 (see below).</t>
  </si>
  <si>
    <t>should be used to record the amount within each nursery, primary, middle and secondary school's budget determined with reference to the estimated need to make Special Educational Needs (SEN) provision.  This figure is set to zero for special schools as it is assumed that all provision for such schools is SEN.</t>
  </si>
  <si>
    <t>Item 14 should be used to record the amount within the individual schools' budget (ISB) which is yet to be allocated to schools' budgets at the start of the financial year, but which will be allocated later in the year.  An estimated split of this figure between nursery, primary, secondary, middle and special schools is required.  If the amount for threshold payments for teachers employed by the schools is not included within the budget determined for each school budget via the authority's relevant school funding formula, then an estimated provision, split between nursery, primary, secondary, middle and special schools, should be recorded as part of item 14.</t>
  </si>
  <si>
    <r>
      <t xml:space="preserve">Item 15 should be used to record any amounts of funding as described in column 9 where the amounts are </t>
    </r>
    <r>
      <rPr>
        <b/>
        <sz val="10"/>
        <rFont val="Arial"/>
        <family val="2"/>
      </rPr>
      <t>not</t>
    </r>
    <r>
      <rPr>
        <sz val="10"/>
        <rFont val="Arial"/>
        <family val="2"/>
      </rPr>
      <t xml:space="preserve"> known individually by school at the start of the financial year, but where it is known that the amounts will be allocated to the schools during the year.  In such cases it is necessary to make an estimated split between nursery, primary, secondary, middle and special schools.</t>
    </r>
  </si>
  <si>
    <t>826459</t>
  </si>
  <si>
    <t>Joanne Norman, Judith Tutssel</t>
  </si>
  <si>
    <t>Joanne.Norman@bridgend.gov.uk;  Judith.Tutssel@bridgend.gov.uk</t>
  </si>
  <si>
    <t>233361 0655 / 0656</t>
  </si>
  <si>
    <t>Phil Hall</t>
  </si>
  <si>
    <t>updated from contacts db</t>
  </si>
  <si>
    <t>Arwyn Hughes, Llio Jones</t>
  </si>
  <si>
    <t>ArwynHughes@ynysmon.gov.uk; LlioJones@ynysmon.gov.uk</t>
  </si>
  <si>
    <t>Kelly.Small@swansea.gov.uk; education@swansea.gov.uk</t>
  </si>
  <si>
    <t>Nicola Monckton</t>
  </si>
  <si>
    <t>NMonckton@valeofglamorgan.gov.uk</t>
  </si>
  <si>
    <t>709444</t>
  </si>
  <si>
    <t>Any queries on completion of the spreadsheet should be directed to Frank Kelly or Bruce Anderson via telephone, fax or e-mail, as detailed below.</t>
  </si>
  <si>
    <t>642630</t>
  </si>
  <si>
    <t>Phhall@caerdydd.gov.uk; Phhall@cardiff.gov.uk</t>
  </si>
  <si>
    <t>Insert the last working date for March here:</t>
  </si>
  <si>
    <t>Angel Street</t>
  </si>
  <si>
    <t>CF31 4WB</t>
  </si>
  <si>
    <t>fk</t>
  </si>
  <si>
    <t xml:space="preserve"> &lt;--- From Education &amp; Skills Statistics team, c.</t>
  </si>
  <si>
    <t>The remaining columns (3 to 9) should be completed as follows:</t>
  </si>
  <si>
    <t>David Jones, Amanda Hughes</t>
  </si>
  <si>
    <t>David.jones@conwy.gov.uk;  Amanda.Hughes@conwy.gov.uk</t>
  </si>
  <si>
    <t>712633</t>
  </si>
  <si>
    <t>Ian Kent</t>
  </si>
  <si>
    <t>Ian.kent@Merthyr.gov.uk</t>
  </si>
  <si>
    <t>725457</t>
  </si>
  <si>
    <t>Julie Baker, Cheryl Adams</t>
  </si>
  <si>
    <t>BAKERJ@CAERPHILLY.GOV.UK; adamsc1@caerphilly.gov.uk</t>
  </si>
  <si>
    <t>864864</t>
  </si>
  <si>
    <t>Query for S52B form English</t>
  </si>
  <si>
    <t>Kathy Bell</t>
  </si>
  <si>
    <t>kathybell@gwynedd.llyw.cymru</t>
  </si>
  <si>
    <t>679449</t>
  </si>
  <si>
    <t>Jennie Spraggon, Emma Parsons</t>
  </si>
  <si>
    <t>clerical.school.finance@powys.gov.uk; jennie.spraggon@powys.gov.uk; emma.parsons@powys.gov.uk</t>
  </si>
  <si>
    <t>Carys Fowles, Chris Hywel Macey</t>
  </si>
  <si>
    <t>carysf@ceredigion.gov.uk; ChrisHywel.Macey@ceredigion.gov.uk</t>
  </si>
  <si>
    <t>771866 / 771857</t>
  </si>
  <si>
    <t>Cerys James</t>
  </si>
  <si>
    <t>Cerys.James@torfaen.gov.uk</t>
  </si>
  <si>
    <t>742331</t>
  </si>
  <si>
    <t>Clare Watts, Charlotte Cregg</t>
  </si>
  <si>
    <t>Clare.Watts@newport.gov.uk; Charlotte.Cregg@newport.gov.uk</t>
  </si>
  <si>
    <t xml:space="preserve">E-mail: </t>
  </si>
  <si>
    <t>LGFS.transfer@gov.wales</t>
  </si>
  <si>
    <t>Telephone: 03000 25 (5673 or 9169)</t>
  </si>
  <si>
    <t>14.02.22</t>
  </si>
  <si>
    <t>The first two columns are the school name and school number.  These are already completed on your return.  Please examine these columns prior to completion of the return and inform Frank Kelly or Bruce Anderson (e-mail: lgfs.transfer@gov.wales or telephone: 03000 25 (5673 or 9169) if you have any queries.</t>
  </si>
  <si>
    <t>Liz Thomas</t>
  </si>
  <si>
    <t>liz.thomas@flintshire.gov.uk</t>
  </si>
  <si>
    <t>??????</t>
  </si>
  <si>
    <t>Dean Philpin, Martina Sabova, Katie Morgan, Vicky</t>
  </si>
  <si>
    <t>Dean.philpin@pembrokeshire.gov.uk; katie.morgan@pembrokeshire.gov.uk</t>
  </si>
  <si>
    <t>Rhondda Cynon Taf County Borough Council</t>
  </si>
  <si>
    <t>updated on 14.02.22  fk</t>
  </si>
  <si>
    <t>Grangetown Nursery School</t>
  </si>
  <si>
    <t>Tremorfa Nursery</t>
  </si>
  <si>
    <t>Ely And Caerau Children's Centre</t>
  </si>
  <si>
    <t>Millbank Primary School</t>
  </si>
  <si>
    <t>Adamsdown Primary</t>
  </si>
  <si>
    <t>Albany Primary School</t>
  </si>
  <si>
    <t>Allensbank Primary School</t>
  </si>
  <si>
    <t>Baden Powell Primary School</t>
  </si>
  <si>
    <t>Birchgrove Primary School</t>
  </si>
  <si>
    <t>Trelai Primary School</t>
  </si>
  <si>
    <t>Fairwater Primary School</t>
  </si>
  <si>
    <t>Gabalfa Primary</t>
  </si>
  <si>
    <t>Kitchener Primary School</t>
  </si>
  <si>
    <t>Lansdowne Primary School</t>
  </si>
  <si>
    <t>Moorland Primary</t>
  </si>
  <si>
    <t>Radnor Primary School</t>
  </si>
  <si>
    <t>Rhydypenau Primary School</t>
  </si>
  <si>
    <t>Roath Park Primary School</t>
  </si>
  <si>
    <t>Greenway Primary School</t>
  </si>
  <si>
    <t>Stacey Primary School</t>
  </si>
  <si>
    <t>Ton-yr-Ywen Primary School</t>
  </si>
  <si>
    <t>Peter Lea Primary School</t>
  </si>
  <si>
    <t>Bryn Hafod Primary School</t>
  </si>
  <si>
    <t>Pen-y-Bryn Primary School</t>
  </si>
  <si>
    <t>Coed Glas C P School</t>
  </si>
  <si>
    <t>Lakeside Primary School</t>
  </si>
  <si>
    <t>Pentrebane Primary School</t>
  </si>
  <si>
    <t>Mount Stuart Primary School</t>
  </si>
  <si>
    <t>Llanishen Fach Primary School</t>
  </si>
  <si>
    <t>Rhiwbeina Primary School</t>
  </si>
  <si>
    <t>Llanedeyrn Primary School</t>
  </si>
  <si>
    <t>Springwood Primary School</t>
  </si>
  <si>
    <t>Ninian Park Primary School</t>
  </si>
  <si>
    <t>Coryton Primary</t>
  </si>
  <si>
    <t>Bryn Celyn Primary School</t>
  </si>
  <si>
    <t>Y G G Gwaelod Y Garth</t>
  </si>
  <si>
    <t>Radyr Primary School</t>
  </si>
  <si>
    <t>Tongwynlais Primary School</t>
  </si>
  <si>
    <t>Llysfaen Primary School</t>
  </si>
  <si>
    <t>Bryn Deri Primary</t>
  </si>
  <si>
    <t>Oakfield Primary School</t>
  </si>
  <si>
    <t>Ysgol Gymraeg Melin Gruffydd</t>
  </si>
  <si>
    <t>Ysgol Y Wern</t>
  </si>
  <si>
    <t>Ysgol Gymraeg Coed Y Gof</t>
  </si>
  <si>
    <t>Ysgol Bro Eirwg</t>
  </si>
  <si>
    <t>Ysgol Treganna</t>
  </si>
  <si>
    <t>Willowbrook Primary School</t>
  </si>
  <si>
    <t>Pentyrch Primary</t>
  </si>
  <si>
    <t>Thornhill Primary School</t>
  </si>
  <si>
    <t>Ysgol Pencae</t>
  </si>
  <si>
    <t>Meadowlane Primary School</t>
  </si>
  <si>
    <t>Ysgol Mynydd Bychan</t>
  </si>
  <si>
    <t>Creigiau Primary School</t>
  </si>
  <si>
    <t>Ysgol Gymraeg Pwll Coch</t>
  </si>
  <si>
    <t>Ysgol Y Berllan Deg</t>
  </si>
  <si>
    <t>Gladstone Primary School</t>
  </si>
  <si>
    <t>Glan Yr Afon Primary School</t>
  </si>
  <si>
    <t>Grangetown Primary School</t>
  </si>
  <si>
    <t>Herbert Thompson Primary</t>
  </si>
  <si>
    <t>Ysgol Glan Morfa</t>
  </si>
  <si>
    <t>Ysgol Pen Y Pil</t>
  </si>
  <si>
    <t>Ysgol Gymraeg Nant Caerau</t>
  </si>
  <si>
    <t>Rumney Primary</t>
  </si>
  <si>
    <t>Windsor Clive Primary</t>
  </si>
  <si>
    <t>Severn Primary</t>
  </si>
  <si>
    <t>Hawthorn Primary</t>
  </si>
  <si>
    <t>Danescourt Primary</t>
  </si>
  <si>
    <t>Hywel Dda Primary School</t>
  </si>
  <si>
    <t>Ysgol Gynradd Gymraeg Pen-Y-Groes</t>
  </si>
  <si>
    <t>Trowbridge Primary</t>
  </si>
  <si>
    <t>Ysgol Glan Ceubal</t>
  </si>
  <si>
    <t>Marlborough Primary</t>
  </si>
  <si>
    <t>Pencaerau Primary</t>
  </si>
  <si>
    <t>Glyncoed Primary</t>
  </si>
  <si>
    <t>Whitchurch Primary</t>
  </si>
  <si>
    <t>Pontprennau Primary School</t>
  </si>
  <si>
    <t>Howardian Primary School</t>
  </si>
  <si>
    <t>Ysgol Gynradd Gymraeg Hamadryad</t>
  </si>
  <si>
    <t>St. Mellons Church In Wales Primary</t>
  </si>
  <si>
    <t>St Alban's Rc Primary School</t>
  </si>
  <si>
    <t>St Cuthbert's Rc Primary</t>
  </si>
  <si>
    <t>St. Joseph's RC Primary School</t>
  </si>
  <si>
    <t>St. Mary's R.C. Primary School</t>
  </si>
  <si>
    <t>St Patrick's R C School</t>
  </si>
  <si>
    <t>St. Peter's Primary School</t>
  </si>
  <si>
    <t>St Cadoc's Catholic Primary</t>
  </si>
  <si>
    <t>St Monicas C/W Primary School</t>
  </si>
  <si>
    <t>St.Paul's C/W Primary School</t>
  </si>
  <si>
    <t>Tredegarville C/W Primary</t>
  </si>
  <si>
    <t>Llandaff City Primary School</t>
  </si>
  <si>
    <t>Christ The King Primary School</t>
  </si>
  <si>
    <t>St John Lloyd</t>
  </si>
  <si>
    <t>Holy Family R.C. Primary</t>
  </si>
  <si>
    <t>St Mary The Virgin C/W Primary School</t>
  </si>
  <si>
    <t>All Saints C/W Primary</t>
  </si>
  <si>
    <t>St Fagans Church In Wales</t>
  </si>
  <si>
    <t>St Bernadettes Primary School</t>
  </si>
  <si>
    <t>St David's C/W Primary School</t>
  </si>
  <si>
    <t>Bishop Childs C/W Primary</t>
  </si>
  <si>
    <t>St Philip Evans Primary School</t>
  </si>
  <si>
    <t>St. Francis R. C. Primary Sch.</t>
  </si>
  <si>
    <t>Cardiff High School</t>
  </si>
  <si>
    <t>Willows High School</t>
  </si>
  <si>
    <t>Fitzalan High School</t>
  </si>
  <si>
    <t>Cantonian High School</t>
  </si>
  <si>
    <t>Llanishen High School</t>
  </si>
  <si>
    <t>Cathays High School</t>
  </si>
  <si>
    <t>Radyr Comprehensive School</t>
  </si>
  <si>
    <t>Ysgol Gyfun Gymraeg Glantaf</t>
  </si>
  <si>
    <t>Ysgol Gyfun Gymraeg Plasmawr</t>
  </si>
  <si>
    <t>Ysgol Gyfun Gymraeg Bro Edern</t>
  </si>
  <si>
    <t>Cardiff West Community High School</t>
  </si>
  <si>
    <t>Eastern High</t>
  </si>
  <si>
    <t>St. Illtyd's Catholic High School</t>
  </si>
  <si>
    <t>Mary Immaculate High School</t>
  </si>
  <si>
    <t>Bishop Of Llandaff Church In Wales High School</t>
  </si>
  <si>
    <t>St Teilo's C-In-W High School</t>
  </si>
  <si>
    <t>Corpus Christi Catholic High School</t>
  </si>
  <si>
    <t>Whitchurch High School</t>
  </si>
  <si>
    <t>Greenhill Special School</t>
  </si>
  <si>
    <t>The Court School</t>
  </si>
  <si>
    <t>Woodlands High School</t>
  </si>
  <si>
    <t>Riverbank School</t>
  </si>
  <si>
    <t>Ty-Gwyn Special School</t>
  </si>
  <si>
    <t>The Hollies School</t>
  </si>
  <si>
    <t>Meadowbank Special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</si>
</sst>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dd\-mm\-yyyy"/>
    <numFmt numFmtId="166" formatCode="[$-809]dd\ mmmm\ yyyy;@"/>
    <numFmt numFmtId="167" formatCode="0.0"/>
    <numFmt numFmtId="168" formatCode="#,##0.000"/>
    <numFmt numFmtId="169" formatCode="#,##0.000_ ;[Red]\-#,##0.000\ "/>
  </numFmts>
  <fonts count="49" x14ac:knownFonts="1">
    <font>
      <sz val="12"/>
      <name val="Arial"/>
    </font>
    <font>
      <b/>
      <sz val="12"/>
      <name val="Arial"/>
      <family val="2"/>
    </font>
    <font>
      <sz val="12"/>
      <name val="Arial"/>
      <family val="2"/>
    </font>
    <font>
      <b/>
      <sz val="12"/>
      <color indexed="10"/>
      <name val="Arial"/>
      <family val="2"/>
    </font>
    <font>
      <sz val="12"/>
      <color indexed="10"/>
      <name val="Arial"/>
      <family val="2"/>
    </font>
    <font>
      <sz val="12"/>
      <color indexed="9"/>
      <name val="Arial"/>
      <family val="2"/>
    </font>
    <font>
      <sz val="12"/>
      <name val="Arial"/>
      <family val="2"/>
    </font>
    <font>
      <b/>
      <sz val="16"/>
      <name val="Arial"/>
      <family val="2"/>
    </font>
    <font>
      <i/>
      <sz val="10"/>
      <name val="Arial"/>
      <family val="2"/>
    </font>
    <font>
      <sz val="11"/>
      <name val="Arial"/>
      <family val="2"/>
    </font>
    <font>
      <sz val="10"/>
      <name val="Arial"/>
      <family val="2"/>
    </font>
    <font>
      <b/>
      <sz val="14"/>
      <name val="Arial"/>
      <family val="2"/>
    </font>
    <font>
      <i/>
      <sz val="11"/>
      <name val="Arial"/>
      <family val="2"/>
    </font>
    <font>
      <sz val="9"/>
      <name val="Arial"/>
      <family val="2"/>
    </font>
    <font>
      <b/>
      <sz val="12"/>
      <name val="Arial"/>
      <family val="2"/>
    </font>
    <font>
      <sz val="10"/>
      <name val="Arial"/>
      <family val="2"/>
    </font>
    <font>
      <b/>
      <sz val="10"/>
      <name val="Arial"/>
      <family val="2"/>
    </font>
    <font>
      <b/>
      <u/>
      <sz val="12"/>
      <name val="Arial"/>
      <family val="2"/>
    </font>
    <font>
      <sz val="10"/>
      <color indexed="18"/>
      <name val="Arial"/>
      <family val="2"/>
    </font>
    <font>
      <b/>
      <sz val="10"/>
      <color indexed="9"/>
      <name val="Arial"/>
      <family val="2"/>
    </font>
    <font>
      <b/>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sz val="10"/>
      <color indexed="9"/>
      <name val="Arial"/>
      <family val="2"/>
    </font>
    <font>
      <sz val="10"/>
      <name val="Wingdings"/>
      <charset val="2"/>
    </font>
    <font>
      <u/>
      <sz val="16"/>
      <name val="Arial"/>
      <family val="2"/>
    </font>
    <font>
      <sz val="12"/>
      <color indexed="81"/>
      <name val="Arial"/>
      <family val="2"/>
    </font>
    <font>
      <sz val="12"/>
      <color rgb="FF0000FF"/>
      <name val="Arial"/>
      <family val="2"/>
    </font>
    <font>
      <b/>
      <sz val="12"/>
      <color rgb="FF0000FF"/>
      <name val="Arial"/>
      <family val="2"/>
    </font>
    <font>
      <sz val="10"/>
      <color rgb="FF7030A0"/>
      <name val="Arial"/>
      <family val="2"/>
    </font>
    <font>
      <sz val="10"/>
      <color theme="0"/>
      <name val="Arial"/>
      <family val="2"/>
    </font>
    <font>
      <u/>
      <sz val="10"/>
      <color indexed="12"/>
      <name val="Arial"/>
      <family val="2"/>
    </font>
  </fonts>
  <fills count="27">
    <fill>
      <patternFill patternType="none"/>
    </fill>
    <fill>
      <patternFill patternType="gray125"/>
    </fill>
    <fill>
      <patternFill patternType="solid">
        <fgColor indexed="22"/>
      </patternFill>
    </fill>
    <fill>
      <patternFill patternType="solid">
        <fgColor indexed="47"/>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18"/>
        <bgColor indexed="64"/>
      </patternFill>
    </fill>
    <fill>
      <patternFill patternType="solid">
        <fgColor indexed="56"/>
        <bgColor indexed="64"/>
      </patternFill>
    </fill>
    <fill>
      <patternFill patternType="solid">
        <fgColor theme="0"/>
        <bgColor indexed="64"/>
      </patternFill>
    </fill>
    <fill>
      <patternFill patternType="solid">
        <fgColor rgb="FFE5F4F7"/>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CCFFCC"/>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22"/>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style="thin">
        <color indexed="64"/>
      </bottom>
      <diagonal/>
    </border>
    <border>
      <left/>
      <right style="thin">
        <color indexed="18"/>
      </right>
      <top/>
      <bottom style="thin">
        <color indexed="64"/>
      </bottom>
      <diagonal/>
    </border>
    <border>
      <left/>
      <right style="thin">
        <color indexed="18"/>
      </right>
      <top style="thin">
        <color indexed="18"/>
      </top>
      <bottom style="thin">
        <color indexed="1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47">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2" borderId="0" applyNumberFormat="0" applyBorder="0" applyAlignment="0" applyProtection="0"/>
    <xf numFmtId="0" fontId="21" fillId="5" borderId="0" applyNumberFormat="0" applyBorder="0" applyAlignment="0" applyProtection="0"/>
    <xf numFmtId="0" fontId="21" fillId="3"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2"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6"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4" fillId="12" borderId="1" applyNumberFormat="0" applyAlignment="0" applyProtection="0"/>
    <xf numFmtId="0" fontId="25" fillId="13" borderId="2" applyNumberFormat="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3" borderId="1" applyNumberFormat="0" applyAlignment="0" applyProtection="0"/>
    <xf numFmtId="0" fontId="33" fillId="0" borderId="6" applyNumberFormat="0" applyFill="0" applyAlignment="0" applyProtection="0"/>
    <xf numFmtId="0" fontId="34" fillId="3" borderId="0" applyNumberFormat="0" applyBorder="0" applyAlignment="0" applyProtection="0"/>
    <xf numFmtId="0" fontId="2" fillId="0" borderId="0"/>
    <xf numFmtId="0" fontId="15" fillId="0" borderId="0"/>
    <xf numFmtId="0" fontId="2" fillId="0" borderId="0"/>
    <xf numFmtId="0" fontId="15" fillId="0" borderId="0"/>
    <xf numFmtId="0" fontId="10" fillId="4" borderId="7" applyNumberFormat="0" applyFont="0" applyAlignment="0" applyProtection="0"/>
    <xf numFmtId="0" fontId="35" fillId="12"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cellStyleXfs>
  <cellXfs count="216">
    <xf numFmtId="0" fontId="0" fillId="0" borderId="0" xfId="0"/>
    <xf numFmtId="3" fontId="0" fillId="0" borderId="10" xfId="0" applyNumberFormat="1" applyBorder="1" applyAlignment="1" applyProtection="1">
      <alignment horizontal="right"/>
      <protection locked="0"/>
    </xf>
    <xf numFmtId="3" fontId="0" fillId="0" borderId="0" xfId="0" applyNumberFormat="1"/>
    <xf numFmtId="0" fontId="3" fillId="0" borderId="0" xfId="0" applyFont="1"/>
    <xf numFmtId="0" fontId="6" fillId="0" borderId="0" xfId="0" applyFont="1"/>
    <xf numFmtId="0" fontId="0" fillId="0" borderId="0" xfId="0" applyAlignment="1">
      <alignment horizontal="right"/>
    </xf>
    <xf numFmtId="0" fontId="0" fillId="0" borderId="0" xfId="0" applyAlignment="1">
      <alignment vertical="center"/>
    </xf>
    <xf numFmtId="0" fontId="1" fillId="0" borderId="0" xfId="0" applyFont="1"/>
    <xf numFmtId="0" fontId="13" fillId="0" borderId="10" xfId="0" applyFont="1" applyBorder="1"/>
    <xf numFmtId="0" fontId="0" fillId="0" borderId="0" xfId="0" quotePrefix="1" applyAlignment="1">
      <alignment horizontal="center"/>
    </xf>
    <xf numFmtId="0" fontId="0" fillId="0" borderId="11" xfId="0" quotePrefix="1" applyBorder="1" applyAlignment="1">
      <alignment horizontal="center"/>
    </xf>
    <xf numFmtId="0" fontId="6" fillId="0" borderId="0" xfId="0" applyFont="1" applyAlignment="1">
      <alignment horizontal="left"/>
    </xf>
    <xf numFmtId="0" fontId="6" fillId="0" borderId="0" xfId="0" applyFont="1" applyAlignment="1">
      <alignment horizontal="right"/>
    </xf>
    <xf numFmtId="0" fontId="14"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49" fontId="0" fillId="0" borderId="10" xfId="0" applyNumberFormat="1" applyBorder="1" applyAlignment="1" applyProtection="1">
      <alignment horizontal="center"/>
      <protection locked="0"/>
    </xf>
    <xf numFmtId="165" fontId="0" fillId="0" borderId="10" xfId="0" applyNumberFormat="1" applyBorder="1" applyAlignment="1" applyProtection="1">
      <alignment horizontal="center"/>
      <protection locked="0"/>
    </xf>
    <xf numFmtId="1" fontId="0" fillId="0" borderId="10" xfId="0" applyNumberFormat="1" applyBorder="1"/>
    <xf numFmtId="3" fontId="6" fillId="0" borderId="0" xfId="0" applyNumberFormat="1" applyFont="1"/>
    <xf numFmtId="3" fontId="6" fillId="0" borderId="0" xfId="0" applyNumberFormat="1" applyFont="1" applyProtection="1">
      <protection locked="0"/>
    </xf>
    <xf numFmtId="3" fontId="14" fillId="0" borderId="0" xfId="0" applyNumberFormat="1" applyFont="1"/>
    <xf numFmtId="3" fontId="14" fillId="0" borderId="0" xfId="0" applyNumberFormat="1" applyFont="1" applyProtection="1">
      <protection locked="0"/>
    </xf>
    <xf numFmtId="0" fontId="14" fillId="0" borderId="0" xfId="0" applyFont="1"/>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Continuous"/>
    </xf>
    <xf numFmtId="0" fontId="14" fillId="0" borderId="15" xfId="0" applyFont="1" applyBorder="1" applyAlignment="1">
      <alignment horizontal="centerContinuous"/>
    </xf>
    <xf numFmtId="0" fontId="14" fillId="0" borderId="16" xfId="0" applyFont="1" applyBorder="1" applyAlignment="1">
      <alignment horizontal="center"/>
    </xf>
    <xf numFmtId="0" fontId="15" fillId="0" borderId="0" xfId="39"/>
    <xf numFmtId="0" fontId="16" fillId="0" borderId="0" xfId="39" applyFont="1"/>
    <xf numFmtId="0" fontId="16" fillId="0" borderId="0" xfId="39" applyFont="1" applyAlignment="1">
      <alignment horizontal="right"/>
    </xf>
    <xf numFmtId="0" fontId="6" fillId="0" borderId="0" xfId="0" applyFont="1" applyAlignment="1" applyProtection="1">
      <alignment horizontal="right"/>
      <protection locked="0"/>
    </xf>
    <xf numFmtId="0" fontId="0" fillId="0" borderId="0" xfId="0" applyAlignment="1" applyProtection="1">
      <alignment horizontal="left"/>
      <protection locked="0"/>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12" xfId="0" applyFont="1" applyBorder="1"/>
    <xf numFmtId="0" fontId="14" fillId="0" borderId="13" xfId="0" applyFont="1" applyBorder="1"/>
    <xf numFmtId="0" fontId="14" fillId="0" borderId="16" xfId="0" applyFont="1" applyBorder="1"/>
    <xf numFmtId="0" fontId="1" fillId="0" borderId="0" xfId="0" applyFont="1" applyAlignment="1">
      <alignment vertical="center"/>
    </xf>
    <xf numFmtId="1" fontId="0" fillId="0" borderId="10" xfId="0" applyNumberFormat="1" applyBorder="1" applyAlignment="1" applyProtection="1">
      <alignment horizontal="center"/>
      <protection locked="0"/>
    </xf>
    <xf numFmtId="165" fontId="0" fillId="0" borderId="10" xfId="0" applyNumberFormat="1" applyBorder="1" applyProtection="1">
      <protection locked="0"/>
    </xf>
    <xf numFmtId="0" fontId="14" fillId="0" borderId="0" xfId="0" quotePrefix="1" applyFont="1"/>
    <xf numFmtId="0" fontId="17" fillId="0" borderId="0" xfId="0" applyFont="1"/>
    <xf numFmtId="0" fontId="14" fillId="0" borderId="13" xfId="0" quotePrefix="1" applyFont="1" applyBorder="1" applyAlignment="1">
      <alignment horizontal="center"/>
    </xf>
    <xf numFmtId="0" fontId="14" fillId="0" borderId="0" xfId="40" applyFont="1"/>
    <xf numFmtId="0" fontId="6" fillId="0" borderId="0" xfId="0" applyFont="1" applyAlignment="1">
      <alignment horizontal="center"/>
    </xf>
    <xf numFmtId="0" fontId="10" fillId="15" borderId="10" xfId="41" applyFont="1" applyFill="1" applyBorder="1" applyAlignment="1" applyProtection="1">
      <alignment horizontal="right" vertical="center"/>
      <protection locked="0"/>
    </xf>
    <xf numFmtId="0" fontId="2" fillId="0" borderId="0" xfId="40"/>
    <xf numFmtId="0" fontId="2" fillId="0" borderId="0" xfId="40" applyAlignment="1">
      <alignment horizontal="center"/>
    </xf>
    <xf numFmtId="0" fontId="44" fillId="0" borderId="10" xfId="40" applyFont="1" applyBorder="1" applyAlignment="1">
      <alignment horizontal="center"/>
    </xf>
    <xf numFmtId="0" fontId="0" fillId="0" borderId="0" xfId="0" applyAlignment="1">
      <alignment horizontal="center"/>
    </xf>
    <xf numFmtId="0" fontId="2" fillId="0" borderId="0" xfId="0" applyFont="1" applyAlignment="1">
      <alignment horizontal="right"/>
    </xf>
    <xf numFmtId="3" fontId="14" fillId="18" borderId="10" xfId="0" applyNumberFormat="1" applyFont="1" applyFill="1" applyBorder="1"/>
    <xf numFmtId="0" fontId="2" fillId="0" borderId="0" xfId="0" applyFont="1"/>
    <xf numFmtId="3" fontId="2" fillId="18" borderId="10" xfId="0" applyNumberFormat="1" applyFont="1" applyFill="1" applyBorder="1"/>
    <xf numFmtId="0" fontId="2" fillId="0" borderId="0" xfId="40" applyAlignment="1">
      <alignment horizontal="left"/>
    </xf>
    <xf numFmtId="0" fontId="18" fillId="16" borderId="20" xfId="0" applyFont="1" applyFill="1" applyBorder="1" applyAlignment="1" applyProtection="1">
      <alignment horizontal="left" vertical="center"/>
      <protection hidden="1"/>
    </xf>
    <xf numFmtId="0" fontId="20" fillId="16" borderId="20" xfId="0" applyFont="1" applyFill="1" applyBorder="1" applyAlignment="1" applyProtection="1">
      <alignment horizontal="left" vertical="center"/>
      <protection hidden="1"/>
    </xf>
    <xf numFmtId="0" fontId="10" fillId="16" borderId="21" xfId="0" applyFont="1" applyFill="1" applyBorder="1" applyAlignment="1" applyProtection="1">
      <alignment vertical="center"/>
      <protection hidden="1"/>
    </xf>
    <xf numFmtId="0" fontId="6" fillId="19" borderId="22" xfId="0" applyFont="1" applyFill="1" applyBorder="1" applyProtection="1">
      <protection hidden="1"/>
    </xf>
    <xf numFmtId="0" fontId="6" fillId="19" borderId="0" xfId="0" applyFont="1" applyFill="1" applyProtection="1">
      <protection hidden="1"/>
    </xf>
    <xf numFmtId="0" fontId="15" fillId="19" borderId="0" xfId="0" applyFont="1" applyFill="1" applyAlignment="1" applyProtection="1">
      <alignment horizontal="center"/>
      <protection hidden="1"/>
    </xf>
    <xf numFmtId="0" fontId="14" fillId="19" borderId="0" xfId="0" applyFont="1" applyFill="1" applyAlignment="1" applyProtection="1">
      <alignment horizontal="right"/>
      <protection hidden="1"/>
    </xf>
    <xf numFmtId="0" fontId="5" fillId="19" borderId="23" xfId="0" applyFont="1" applyFill="1" applyBorder="1" applyProtection="1">
      <protection hidden="1"/>
    </xf>
    <xf numFmtId="0" fontId="7" fillId="19" borderId="22" xfId="0" applyFont="1" applyFill="1" applyBorder="1" applyProtection="1">
      <protection hidden="1"/>
    </xf>
    <xf numFmtId="0" fontId="7" fillId="19" borderId="0" xfId="0" applyFont="1" applyFill="1" applyProtection="1">
      <protection hidden="1"/>
    </xf>
    <xf numFmtId="0" fontId="0" fillId="19" borderId="0" xfId="0" applyFill="1" applyProtection="1">
      <protection hidden="1"/>
    </xf>
    <xf numFmtId="0" fontId="0" fillId="15" borderId="0" xfId="0" applyFill="1" applyProtection="1">
      <protection hidden="1"/>
    </xf>
    <xf numFmtId="0" fontId="8" fillId="19" borderId="22" xfId="0" applyFont="1" applyFill="1" applyBorder="1" applyAlignment="1" applyProtection="1">
      <alignment vertical="center"/>
      <protection hidden="1"/>
    </xf>
    <xf numFmtId="0" fontId="8" fillId="19" borderId="0" xfId="0" applyFont="1" applyFill="1" applyAlignment="1" applyProtection="1">
      <alignment vertical="center"/>
      <protection hidden="1"/>
    </xf>
    <xf numFmtId="0" fontId="0" fillId="19" borderId="0" xfId="0" applyFill="1" applyAlignment="1" applyProtection="1">
      <alignment vertical="center"/>
      <protection hidden="1"/>
    </xf>
    <xf numFmtId="0" fontId="0" fillId="19" borderId="23" xfId="0" applyFill="1" applyBorder="1" applyProtection="1">
      <protection hidden="1"/>
    </xf>
    <xf numFmtId="0" fontId="0" fillId="19" borderId="22" xfId="0" applyFill="1" applyBorder="1" applyProtection="1">
      <protection hidden="1"/>
    </xf>
    <xf numFmtId="0" fontId="16" fillId="19" borderId="0" xfId="0" applyFont="1" applyFill="1" applyAlignment="1" applyProtection="1">
      <alignment horizontal="right" vertical="center"/>
      <protection hidden="1"/>
    </xf>
    <xf numFmtId="0" fontId="9" fillId="19" borderId="22" xfId="0" applyFont="1" applyFill="1" applyBorder="1" applyProtection="1">
      <protection hidden="1"/>
    </xf>
    <xf numFmtId="0" fontId="8" fillId="19" borderId="0" xfId="0" applyFont="1" applyFill="1" applyProtection="1">
      <protection hidden="1"/>
    </xf>
    <xf numFmtId="0" fontId="10" fillId="19" borderId="0" xfId="0" applyFont="1" applyFill="1" applyProtection="1">
      <protection hidden="1"/>
    </xf>
    <xf numFmtId="0" fontId="9" fillId="19" borderId="0" xfId="0" applyFont="1" applyFill="1" applyProtection="1">
      <protection hidden="1"/>
    </xf>
    <xf numFmtId="49" fontId="9" fillId="19" borderId="0" xfId="0" applyNumberFormat="1" applyFont="1" applyFill="1" applyAlignment="1" applyProtection="1">
      <alignment horizontal="left"/>
      <protection hidden="1"/>
    </xf>
    <xf numFmtId="0" fontId="9" fillId="19" borderId="0" xfId="0" applyFont="1" applyFill="1" applyAlignment="1" applyProtection="1">
      <alignment horizontal="left"/>
      <protection hidden="1"/>
    </xf>
    <xf numFmtId="0" fontId="10" fillId="19" borderId="0" xfId="0" applyFont="1" applyFill="1" applyAlignment="1" applyProtection="1">
      <alignment horizontal="right"/>
      <protection hidden="1"/>
    </xf>
    <xf numFmtId="0" fontId="2" fillId="19" borderId="0" xfId="0" applyFont="1" applyFill="1" applyProtection="1">
      <protection hidden="1"/>
    </xf>
    <xf numFmtId="0" fontId="15" fillId="19" borderId="0" xfId="0" applyFont="1" applyFill="1" applyProtection="1">
      <protection hidden="1"/>
    </xf>
    <xf numFmtId="0" fontId="9" fillId="19" borderId="24" xfId="0" applyFont="1" applyFill="1" applyBorder="1" applyProtection="1">
      <protection hidden="1"/>
    </xf>
    <xf numFmtId="0" fontId="12" fillId="19" borderId="25" xfId="0" applyFont="1" applyFill="1" applyBorder="1" applyProtection="1">
      <protection hidden="1"/>
    </xf>
    <xf numFmtId="0" fontId="9" fillId="19" borderId="25" xfId="0" applyFont="1" applyFill="1" applyBorder="1" applyProtection="1">
      <protection hidden="1"/>
    </xf>
    <xf numFmtId="0" fontId="0" fillId="19" borderId="25" xfId="0" applyFill="1" applyBorder="1" applyProtection="1">
      <protection hidden="1"/>
    </xf>
    <xf numFmtId="0" fontId="0" fillId="19" borderId="26" xfId="0" applyFill="1" applyBorder="1" applyProtection="1">
      <protection hidden="1"/>
    </xf>
    <xf numFmtId="0" fontId="0" fillId="0" borderId="0" xfId="0" applyProtection="1">
      <protection hidden="1"/>
    </xf>
    <xf numFmtId="0" fontId="20" fillId="16" borderId="27" xfId="41" applyFont="1" applyFill="1" applyBorder="1" applyAlignment="1" applyProtection="1">
      <alignment vertical="center"/>
      <protection hidden="1"/>
    </xf>
    <xf numFmtId="0" fontId="20" fillId="16" borderId="28" xfId="41" applyFont="1" applyFill="1" applyBorder="1" applyAlignment="1" applyProtection="1">
      <alignment vertical="center"/>
      <protection hidden="1"/>
    </xf>
    <xf numFmtId="0" fontId="0" fillId="16" borderId="0" xfId="0" applyFill="1" applyProtection="1">
      <protection hidden="1"/>
    </xf>
    <xf numFmtId="0" fontId="20" fillId="16" borderId="29" xfId="41" applyFont="1" applyFill="1" applyBorder="1" applyAlignment="1" applyProtection="1">
      <alignment horizontal="right" vertical="center"/>
      <protection hidden="1"/>
    </xf>
    <xf numFmtId="0" fontId="16" fillId="19" borderId="0" xfId="0" applyFont="1" applyFill="1" applyProtection="1">
      <protection hidden="1"/>
    </xf>
    <xf numFmtId="0" fontId="16" fillId="19" borderId="0" xfId="0" applyFont="1" applyFill="1" applyAlignment="1" applyProtection="1">
      <alignment horizontal="right"/>
      <protection hidden="1"/>
    </xf>
    <xf numFmtId="0" fontId="16" fillId="19" borderId="11" xfId="0" applyFont="1" applyFill="1" applyBorder="1" applyProtection="1">
      <protection hidden="1"/>
    </xf>
    <xf numFmtId="0" fontId="0" fillId="19" borderId="30" xfId="0" applyFill="1" applyBorder="1" applyProtection="1">
      <protection hidden="1"/>
    </xf>
    <xf numFmtId="0" fontId="42" fillId="19" borderId="11" xfId="34" applyFont="1" applyFill="1" applyBorder="1" applyAlignment="1" applyProtection="1">
      <protection hidden="1"/>
    </xf>
    <xf numFmtId="0" fontId="0" fillId="19" borderId="31" xfId="0" applyFill="1" applyBorder="1" applyProtection="1">
      <protection hidden="1"/>
    </xf>
    <xf numFmtId="0" fontId="16" fillId="0" borderId="0" xfId="38" applyFont="1" applyAlignment="1">
      <alignment horizontal="center"/>
    </xf>
    <xf numFmtId="0" fontId="2" fillId="0" borderId="0" xfId="38"/>
    <xf numFmtId="0" fontId="10" fillId="0" borderId="0" xfId="38" applyFont="1"/>
    <xf numFmtId="1" fontId="10" fillId="0" borderId="0" xfId="38" applyNumberFormat="1" applyFont="1"/>
    <xf numFmtId="3" fontId="10" fillId="0" borderId="0" xfId="38" applyNumberFormat="1" applyFont="1"/>
    <xf numFmtId="0" fontId="16" fillId="20" borderId="0" xfId="38" applyFont="1" applyFill="1"/>
    <xf numFmtId="0" fontId="10" fillId="20" borderId="0" xfId="38" applyFont="1" applyFill="1"/>
    <xf numFmtId="0" fontId="10" fillId="21" borderId="0" xfId="38" applyFont="1" applyFill="1"/>
    <xf numFmtId="0" fontId="10" fillId="22" borderId="0" xfId="38" applyFont="1" applyFill="1"/>
    <xf numFmtId="0" fontId="10" fillId="23" borderId="0" xfId="38" applyFont="1" applyFill="1"/>
    <xf numFmtId="0" fontId="10" fillId="24" borderId="0" xfId="38" applyFont="1" applyFill="1"/>
    <xf numFmtId="0" fontId="46" fillId="0" borderId="0" xfId="38" applyFont="1"/>
    <xf numFmtId="0" fontId="10" fillId="25" borderId="0" xfId="38" applyFont="1" applyFill="1"/>
    <xf numFmtId="0" fontId="15" fillId="19" borderId="0" xfId="0" applyFont="1" applyFill="1" applyAlignment="1" applyProtection="1">
      <alignment horizontal="left" wrapText="1"/>
      <protection hidden="1"/>
    </xf>
    <xf numFmtId="0" fontId="44" fillId="0" borderId="0" xfId="40" applyFont="1" applyAlignment="1">
      <alignment horizontal="center"/>
    </xf>
    <xf numFmtId="0" fontId="40" fillId="16" borderId="27" xfId="41" applyFont="1" applyFill="1" applyBorder="1" applyAlignment="1">
      <alignment vertical="center"/>
    </xf>
    <xf numFmtId="0" fontId="20" fillId="16" borderId="28" xfId="41" applyFont="1" applyFill="1" applyBorder="1" applyAlignment="1">
      <alignment vertical="center"/>
    </xf>
    <xf numFmtId="0" fontId="40" fillId="16" borderId="28" xfId="41" applyFont="1" applyFill="1" applyBorder="1" applyAlignment="1">
      <alignment vertical="center"/>
    </xf>
    <xf numFmtId="0" fontId="20" fillId="16" borderId="28" xfId="41" applyFont="1" applyFill="1" applyBorder="1" applyAlignment="1">
      <alignment horizontal="right" vertical="center"/>
    </xf>
    <xf numFmtId="0" fontId="40" fillId="16" borderId="29" xfId="41" applyFont="1" applyFill="1" applyBorder="1" applyAlignment="1">
      <alignment horizontal="right" vertical="center"/>
    </xf>
    <xf numFmtId="0" fontId="10" fillId="19" borderId="22" xfId="41" applyFont="1" applyFill="1" applyBorder="1" applyAlignment="1">
      <alignment vertical="center"/>
    </xf>
    <xf numFmtId="0" fontId="16" fillId="19" borderId="0" xfId="41" applyFont="1" applyFill="1" applyAlignment="1">
      <alignment vertical="center"/>
    </xf>
    <xf numFmtId="0" fontId="14" fillId="19" borderId="0" xfId="41" applyFont="1" applyFill="1" applyAlignment="1">
      <alignment vertical="center"/>
    </xf>
    <xf numFmtId="0" fontId="10" fillId="19" borderId="0" xfId="41" applyFont="1" applyFill="1" applyAlignment="1">
      <alignment vertical="center"/>
    </xf>
    <xf numFmtId="0" fontId="16" fillId="19" borderId="0" xfId="41" applyFont="1" applyFill="1" applyAlignment="1">
      <alignment horizontal="right" vertical="center"/>
    </xf>
    <xf numFmtId="0" fontId="10" fillId="19" borderId="23" xfId="41" applyFont="1" applyFill="1" applyBorder="1" applyAlignment="1">
      <alignment vertical="center"/>
    </xf>
    <xf numFmtId="0" fontId="10" fillId="19" borderId="23" xfId="41" applyFont="1" applyFill="1" applyBorder="1" applyAlignment="1">
      <alignment horizontal="left" vertical="center" wrapText="1"/>
    </xf>
    <xf numFmtId="0" fontId="15" fillId="0" borderId="0" xfId="0" applyFont="1"/>
    <xf numFmtId="0" fontId="10" fillId="19" borderId="0" xfId="41" applyFont="1" applyFill="1" applyAlignment="1">
      <alignment horizontal="left" vertical="center" wrapText="1"/>
    </xf>
    <xf numFmtId="0" fontId="10" fillId="19" borderId="0" xfId="41" applyFont="1" applyFill="1" applyAlignment="1">
      <alignment horizontal="left" vertical="center"/>
    </xf>
    <xf numFmtId="0" fontId="10" fillId="19" borderId="0" xfId="41" applyFont="1" applyFill="1" applyAlignment="1">
      <alignment horizontal="center" vertical="center"/>
    </xf>
    <xf numFmtId="0" fontId="15" fillId="19" borderId="0" xfId="0" applyFont="1" applyFill="1"/>
    <xf numFmtId="0" fontId="10" fillId="19" borderId="0" xfId="41" applyFont="1" applyFill="1" applyAlignment="1">
      <alignment horizontal="right" vertical="center"/>
    </xf>
    <xf numFmtId="0" fontId="41" fillId="19" borderId="23" xfId="41" applyFont="1" applyFill="1" applyBorder="1" applyAlignment="1">
      <alignment horizontal="center" vertical="center"/>
    </xf>
    <xf numFmtId="0" fontId="10" fillId="19" borderId="30" xfId="41" applyFont="1" applyFill="1" applyBorder="1" applyAlignment="1">
      <alignment vertical="center"/>
    </xf>
    <xf numFmtId="0" fontId="16" fillId="19" borderId="11" xfId="41" applyFont="1" applyFill="1" applyBorder="1" applyAlignment="1">
      <alignment horizontal="left" vertical="top"/>
    </xf>
    <xf numFmtId="0" fontId="15" fillId="19" borderId="11" xfId="0" applyFont="1" applyFill="1" applyBorder="1" applyAlignment="1">
      <alignment horizontal="left" vertical="top"/>
    </xf>
    <xf numFmtId="0" fontId="10" fillId="19" borderId="31" xfId="41" applyFont="1" applyFill="1" applyBorder="1" applyAlignment="1">
      <alignment vertical="center"/>
    </xf>
    <xf numFmtId="0" fontId="0" fillId="17" borderId="0" xfId="0" applyFill="1"/>
    <xf numFmtId="0" fontId="0" fillId="0" borderId="0" xfId="0" applyProtection="1">
      <protection locked="0"/>
    </xf>
    <xf numFmtId="0" fontId="2" fillId="0" borderId="0" xfId="0" applyFont="1" applyProtection="1">
      <protection locked="0"/>
    </xf>
    <xf numFmtId="0" fontId="0" fillId="15" borderId="0" xfId="0" applyFill="1" applyProtection="1">
      <protection locked="0"/>
    </xf>
    <xf numFmtId="0" fontId="6" fillId="19" borderId="23" xfId="0" applyFont="1" applyFill="1" applyBorder="1" applyProtection="1">
      <protection hidden="1"/>
    </xf>
    <xf numFmtId="0" fontId="47" fillId="0" borderId="0" xfId="38" applyFont="1" applyProtection="1">
      <protection hidden="1"/>
    </xf>
    <xf numFmtId="164" fontId="10" fillId="15" borderId="33" xfId="0" applyNumberFormat="1" applyFont="1" applyFill="1" applyBorder="1" applyProtection="1">
      <protection locked="0"/>
    </xf>
    <xf numFmtId="0" fontId="6" fillId="15" borderId="34" xfId="0" applyFont="1" applyFill="1" applyBorder="1" applyProtection="1">
      <protection locked="0"/>
    </xf>
    <xf numFmtId="0" fontId="15" fillId="15" borderId="34" xfId="0" applyFont="1" applyFill="1" applyBorder="1" applyAlignment="1" applyProtection="1">
      <alignment horizontal="center"/>
      <protection locked="0"/>
    </xf>
    <xf numFmtId="0" fontId="14" fillId="15" borderId="17" xfId="0" applyFont="1" applyFill="1" applyBorder="1" applyAlignment="1" applyProtection="1">
      <alignment horizontal="right"/>
      <protection locked="0"/>
    </xf>
    <xf numFmtId="0" fontId="16" fillId="15" borderId="35" xfId="0" applyFont="1" applyFill="1" applyBorder="1" applyProtection="1">
      <protection locked="0"/>
    </xf>
    <xf numFmtId="0" fontId="0" fillId="15" borderId="18" xfId="0" applyFill="1" applyBorder="1" applyAlignment="1" applyProtection="1">
      <alignment horizontal="right"/>
      <protection locked="0"/>
    </xf>
    <xf numFmtId="0" fontId="10" fillId="15" borderId="35" xfId="0" applyFont="1" applyFill="1" applyBorder="1" applyProtection="1">
      <protection locked="0"/>
    </xf>
    <xf numFmtId="0" fontId="0" fillId="15" borderId="18" xfId="0" applyFill="1" applyBorder="1" applyAlignment="1" applyProtection="1">
      <alignment horizontal="center"/>
      <protection locked="0"/>
    </xf>
    <xf numFmtId="0" fontId="0" fillId="15" borderId="0" xfId="0" applyFill="1" applyAlignment="1" applyProtection="1">
      <alignment vertical="center"/>
      <protection locked="0"/>
    </xf>
    <xf numFmtId="0" fontId="0" fillId="15" borderId="18" xfId="0" applyFill="1" applyBorder="1" applyAlignment="1" applyProtection="1">
      <alignment horizontal="right" vertical="center"/>
      <protection locked="0"/>
    </xf>
    <xf numFmtId="0" fontId="0" fillId="15" borderId="18" xfId="0" applyFill="1" applyBorder="1" applyProtection="1">
      <protection locked="0"/>
    </xf>
    <xf numFmtId="0" fontId="10" fillId="15" borderId="0" xfId="0" applyFont="1" applyFill="1" applyProtection="1">
      <protection locked="0"/>
    </xf>
    <xf numFmtId="0" fontId="11" fillId="15" borderId="18" xfId="0" applyFont="1" applyFill="1" applyBorder="1" applyAlignment="1" applyProtection="1">
      <alignment horizontal="center"/>
      <protection locked="0"/>
    </xf>
    <xf numFmtId="0" fontId="10" fillId="15" borderId="36" xfId="0" applyFont="1" applyFill="1" applyBorder="1" applyProtection="1">
      <protection locked="0"/>
    </xf>
    <xf numFmtId="0" fontId="0" fillId="15" borderId="11" xfId="0" applyFill="1" applyBorder="1" applyProtection="1">
      <protection locked="0"/>
    </xf>
    <xf numFmtId="0" fontId="0" fillId="15" borderId="19" xfId="0" applyFill="1" applyBorder="1" applyProtection="1">
      <protection locked="0"/>
    </xf>
    <xf numFmtId="0" fontId="10" fillId="0" borderId="0" xfId="38" applyFont="1" applyProtection="1">
      <protection hidden="1"/>
    </xf>
    <xf numFmtId="0" fontId="2" fillId="0" borderId="0" xfId="0" applyFont="1" applyProtection="1">
      <protection hidden="1"/>
    </xf>
    <xf numFmtId="0" fontId="14" fillId="0" borderId="0" xfId="0" applyFont="1" applyAlignment="1" applyProtection="1">
      <alignment wrapText="1"/>
      <protection hidden="1"/>
    </xf>
    <xf numFmtId="0" fontId="2" fillId="0" borderId="0" xfId="0" applyFont="1" applyAlignment="1" applyProtection="1">
      <alignment wrapText="1"/>
      <protection hidden="1"/>
    </xf>
    <xf numFmtId="0" fontId="10" fillId="26" borderId="0" xfId="38" applyFont="1" applyFill="1"/>
    <xf numFmtId="0" fontId="45" fillId="26" borderId="0" xfId="40" applyFont="1" applyFill="1" applyAlignment="1">
      <alignment horizontal="center"/>
    </xf>
    <xf numFmtId="0" fontId="45" fillId="26" borderId="10" xfId="0" applyFont="1" applyFill="1" applyBorder="1" applyAlignment="1">
      <alignment horizontal="center"/>
    </xf>
    <xf numFmtId="166" fontId="44" fillId="26" borderId="10" xfId="0" applyNumberFormat="1" applyFont="1" applyFill="1" applyBorder="1" applyAlignment="1">
      <alignment horizontal="center"/>
    </xf>
    <xf numFmtId="0" fontId="0" fillId="26" borderId="10" xfId="0" applyFill="1" applyBorder="1" applyAlignment="1">
      <alignment horizontal="center"/>
    </xf>
    <xf numFmtId="0" fontId="0" fillId="26" borderId="0" xfId="0" applyFill="1"/>
    <xf numFmtId="167" fontId="20" fillId="16" borderId="32" xfId="0" applyNumberFormat="1" applyFont="1" applyFill="1" applyBorder="1" applyAlignment="1" applyProtection="1">
      <alignment horizontal="center" vertical="center"/>
      <protection hidden="1"/>
    </xf>
    <xf numFmtId="0" fontId="20" fillId="16" borderId="32" xfId="0" applyFont="1" applyFill="1" applyBorder="1" applyAlignment="1" applyProtection="1">
      <alignment horizontal="center" vertical="center"/>
      <protection hidden="1"/>
    </xf>
    <xf numFmtId="0" fontId="2" fillId="0" borderId="0" xfId="0" applyFont="1" applyAlignment="1">
      <alignment horizontal="center"/>
    </xf>
    <xf numFmtId="0" fontId="1" fillId="0" borderId="0" xfId="40" applyFont="1"/>
    <xf numFmtId="0" fontId="48" fillId="19" borderId="0" xfId="34" applyFont="1" applyFill="1" applyBorder="1" applyAlignment="1" applyProtection="1">
      <protection hidden="1"/>
    </xf>
    <xf numFmtId="168" fontId="6" fillId="0" borderId="10" xfId="0" applyNumberFormat="1" applyFont="1" applyBorder="1" applyAlignment="1" applyProtection="1">
      <alignment horizontal="center"/>
      <protection locked="0"/>
    </xf>
    <xf numFmtId="168" fontId="14" fillId="18" borderId="10" xfId="0" applyNumberFormat="1" applyFont="1" applyFill="1" applyBorder="1" applyAlignment="1">
      <alignment horizontal="center"/>
    </xf>
    <xf numFmtId="168" fontId="6" fillId="0" borderId="0" xfId="0" applyNumberFormat="1" applyFont="1" applyAlignment="1">
      <alignment horizontal="center"/>
    </xf>
    <xf numFmtId="4" fontId="0" fillId="0" borderId="10" xfId="0" applyNumberFormat="1" applyBorder="1" applyAlignment="1" applyProtection="1">
      <alignment horizontal="center"/>
      <protection locked="0"/>
    </xf>
    <xf numFmtId="3" fontId="0" fillId="0" borderId="10" xfId="0" applyNumberFormat="1" applyBorder="1" applyAlignment="1" applyProtection="1">
      <alignment horizontal="center"/>
      <protection locked="0"/>
    </xf>
    <xf numFmtId="3" fontId="0" fillId="0" borderId="0" xfId="0" applyNumberFormat="1" applyAlignment="1">
      <alignment horizontal="center"/>
    </xf>
    <xf numFmtId="3" fontId="14" fillId="18" borderId="10" xfId="0" applyNumberFormat="1" applyFont="1" applyFill="1" applyBorder="1" applyAlignment="1">
      <alignment horizontal="center"/>
    </xf>
    <xf numFmtId="4" fontId="0" fillId="0" borderId="0" xfId="0" applyNumberFormat="1" applyAlignment="1">
      <alignment horizontal="center"/>
    </xf>
    <xf numFmtId="4" fontId="14" fillId="18" borderId="10" xfId="0" applyNumberFormat="1" applyFont="1" applyFill="1" applyBorder="1" applyAlignment="1">
      <alignment horizontal="center"/>
    </xf>
    <xf numFmtId="3" fontId="2" fillId="18" borderId="10" xfId="0" applyNumberFormat="1" applyFont="1" applyFill="1" applyBorder="1" applyAlignment="1">
      <alignment horizontal="center"/>
    </xf>
    <xf numFmtId="168" fontId="0" fillId="0" borderId="10" xfId="0" applyNumberFormat="1" applyBorder="1" applyAlignment="1" applyProtection="1">
      <alignment horizontal="center"/>
      <protection locked="0"/>
    </xf>
    <xf numFmtId="168" fontId="0" fillId="0" borderId="0" xfId="0" applyNumberFormat="1" applyAlignment="1">
      <alignment horizontal="center"/>
    </xf>
    <xf numFmtId="1" fontId="0" fillId="0" borderId="10" xfId="0" applyNumberFormat="1" applyBorder="1" applyAlignment="1">
      <alignment horizontal="center"/>
    </xf>
    <xf numFmtId="169" fontId="0" fillId="0" borderId="0" xfId="0" applyNumberFormat="1" applyAlignment="1">
      <alignment horizontal="center"/>
    </xf>
    <xf numFmtId="0" fontId="10" fillId="19" borderId="0" xfId="0" applyFont="1" applyFill="1" applyAlignment="1" applyProtection="1">
      <alignment horizontal="left" wrapText="1"/>
      <protection hidden="1"/>
    </xf>
    <xf numFmtId="0" fontId="15" fillId="19" borderId="0" xfId="0" applyFont="1" applyFill="1" applyAlignment="1" applyProtection="1">
      <alignment horizontal="left" wrapText="1"/>
      <protection hidden="1"/>
    </xf>
    <xf numFmtId="0" fontId="19" fillId="16" borderId="2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3" xfId="0" applyBorder="1" applyAlignment="1" applyProtection="1">
      <alignment wrapText="1"/>
      <protection hidden="1"/>
    </xf>
    <xf numFmtId="0" fontId="1" fillId="19" borderId="14" xfId="0" applyFont="1" applyFill="1" applyBorder="1" applyAlignment="1" applyProtection="1">
      <alignment horizontal="center" vertical="center" wrapText="1"/>
      <protection hidden="1"/>
    </xf>
    <xf numFmtId="0" fontId="2" fillId="19" borderId="37" xfId="0" applyFont="1" applyFill="1" applyBorder="1" applyAlignment="1" applyProtection="1">
      <alignment wrapText="1"/>
      <protection hidden="1"/>
    </xf>
    <xf numFmtId="0" fontId="2" fillId="19" borderId="15" xfId="0" applyFont="1" applyFill="1" applyBorder="1" applyAlignment="1" applyProtection="1">
      <alignment wrapText="1"/>
      <protection hidden="1"/>
    </xf>
    <xf numFmtId="0" fontId="10" fillId="15" borderId="33" xfId="0" applyFont="1" applyFill="1" applyBorder="1" applyAlignment="1" applyProtection="1">
      <alignment horizontal="left" vertical="top" wrapText="1"/>
      <protection locked="0"/>
    </xf>
    <xf numFmtId="0" fontId="10" fillId="15" borderId="34" xfId="0" applyFont="1" applyFill="1" applyBorder="1" applyAlignment="1" applyProtection="1">
      <alignment horizontal="left" vertical="top" wrapText="1"/>
      <protection locked="0"/>
    </xf>
    <xf numFmtId="0" fontId="10" fillId="15" borderId="17" xfId="0" applyFont="1" applyFill="1" applyBorder="1" applyAlignment="1" applyProtection="1">
      <alignment horizontal="left" vertical="top" wrapText="1"/>
      <protection locked="0"/>
    </xf>
    <xf numFmtId="0" fontId="10" fillId="15" borderId="36" xfId="0" applyFont="1" applyFill="1" applyBorder="1" applyAlignment="1" applyProtection="1">
      <alignment horizontal="left" vertical="top" wrapText="1"/>
      <protection locked="0"/>
    </xf>
    <xf numFmtId="0" fontId="10" fillId="15" borderId="11" xfId="0" applyFont="1" applyFill="1" applyBorder="1" applyAlignment="1" applyProtection="1">
      <alignment horizontal="left" vertical="top" wrapText="1"/>
      <protection locked="0"/>
    </xf>
    <xf numFmtId="0" fontId="10" fillId="15" borderId="19" xfId="0" applyFont="1" applyFill="1" applyBorder="1" applyAlignment="1" applyProtection="1">
      <alignment horizontal="left" vertical="top" wrapText="1"/>
      <protection locked="0"/>
    </xf>
    <xf numFmtId="0" fontId="14" fillId="0" borderId="0" xfId="0" applyFont="1" applyAlignment="1" applyProtection="1">
      <alignment wrapText="1"/>
      <protection hidden="1"/>
    </xf>
    <xf numFmtId="0" fontId="10" fillId="0" borderId="0" xfId="0" applyFont="1" applyAlignment="1" applyProtection="1">
      <alignment wrapText="1"/>
      <protection hidden="1"/>
    </xf>
    <xf numFmtId="0" fontId="2" fillId="0" borderId="0" xfId="0" applyFont="1" applyAlignment="1" applyProtection="1">
      <alignment wrapText="1"/>
      <protection hidden="1"/>
    </xf>
    <xf numFmtId="0" fontId="2" fillId="15" borderId="14" xfId="34" applyFont="1" applyFill="1" applyBorder="1" applyAlignment="1" applyProtection="1">
      <alignment vertical="top" wrapText="1"/>
    </xf>
    <xf numFmtId="0" fontId="2" fillId="0" borderId="37" xfId="0" applyFont="1" applyBorder="1" applyAlignment="1">
      <alignment vertical="top" wrapText="1"/>
    </xf>
    <xf numFmtId="0" fontId="2" fillId="0" borderId="15" xfId="0" applyFont="1" applyBorder="1" applyAlignment="1">
      <alignment vertical="top" wrapText="1"/>
    </xf>
    <xf numFmtId="0" fontId="10" fillId="19" borderId="0" xfId="0" applyFont="1" applyFill="1" applyAlignment="1" applyProtection="1">
      <alignment vertical="center" wrapText="1"/>
      <protection hidden="1"/>
    </xf>
    <xf numFmtId="0" fontId="15" fillId="19" borderId="0" xfId="0" applyFont="1" applyFill="1" applyAlignment="1" applyProtection="1">
      <alignment vertical="center" wrapText="1"/>
      <protection hidden="1"/>
    </xf>
    <xf numFmtId="0" fontId="10" fillId="19" borderId="0" xfId="41" applyFont="1" applyFill="1" applyAlignment="1">
      <alignment horizontal="left" vertical="center" wrapText="1"/>
    </xf>
    <xf numFmtId="0" fontId="10" fillId="15" borderId="14" xfId="41" applyFont="1" applyFill="1" applyBorder="1" applyAlignment="1" applyProtection="1">
      <alignment horizontal="left" vertical="top"/>
      <protection locked="0"/>
    </xf>
    <xf numFmtId="0" fontId="10" fillId="15" borderId="37" xfId="0" applyFont="1" applyFill="1" applyBorder="1" applyAlignment="1" applyProtection="1">
      <alignment horizontal="left" vertical="top"/>
      <protection locked="0"/>
    </xf>
    <xf numFmtId="0" fontId="10" fillId="15" borderId="15" xfId="0" applyFont="1" applyFill="1" applyBorder="1" applyAlignment="1" applyProtection="1">
      <alignment horizontal="left" vertical="top"/>
      <protection locked="0"/>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_Lookups" xfId="39" xr:uid="{00000000-0005-0000-0000-000027000000}"/>
    <cellStyle name="Normal_Part1Generator_1" xfId="40" xr:uid="{00000000-0005-0000-0000-000028000000}"/>
    <cellStyle name="Normal_STOCK_512_2009_10_001" xfId="41" xr:uid="{00000000-0005-0000-0000-000029000000}"/>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3">
    <dxf>
      <font>
        <condense val="0"/>
        <extend val="0"/>
        <color auto="1"/>
      </font>
      <fill>
        <patternFill>
          <bgColor indexed="51"/>
        </patternFill>
      </fill>
    </dxf>
    <dxf>
      <font>
        <condense val="0"/>
        <extend val="0"/>
        <color indexed="9"/>
      </font>
      <fill>
        <patternFill>
          <bgColor indexed="16"/>
        </patternFill>
      </fill>
    </dxf>
    <dxf>
      <font>
        <condense val="0"/>
        <extend val="0"/>
        <color indexed="9"/>
      </font>
      <fill>
        <patternFill>
          <bgColor indexed="17"/>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C0C0C0"/>
      <rgbColor rgb="00008000"/>
      <rgbColor rgb="00000080"/>
      <rgbColor rgb="00808000"/>
      <rgbColor rgb="00800080"/>
      <rgbColor rgb="00008080"/>
      <rgbColor rgb="000000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E1FEFF"/>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255</xdr:col>
      <xdr:colOff>0</xdr:colOff>
      <xdr:row>65524</xdr:row>
      <xdr:rowOff>0</xdr:rowOff>
    </xdr:from>
    <xdr:to>
      <xdr:col>255</xdr:col>
      <xdr:colOff>0</xdr:colOff>
      <xdr:row>65524</xdr:row>
      <xdr:rowOff>0</xdr:rowOff>
    </xdr:to>
    <xdr:pic>
      <xdr:nvPicPr>
        <xdr:cNvPr id="14629" name="Picture 8" descr="wg logo">
          <a:extLst>
            <a:ext uri="{FF2B5EF4-FFF2-40B4-BE49-F238E27FC236}">
              <a16:creationId xmlns:a16="http://schemas.microsoft.com/office/drawing/2014/main" id="{00000000-0008-0000-0000-000025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65524</xdr:row>
      <xdr:rowOff>0</xdr:rowOff>
    </xdr:from>
    <xdr:to>
      <xdr:col>255</xdr:col>
      <xdr:colOff>0</xdr:colOff>
      <xdr:row>65524</xdr:row>
      <xdr:rowOff>0</xdr:rowOff>
    </xdr:to>
    <xdr:pic>
      <xdr:nvPicPr>
        <xdr:cNvPr id="14630" name="Picture 9" descr="wg logo">
          <a:extLst>
            <a:ext uri="{FF2B5EF4-FFF2-40B4-BE49-F238E27FC236}">
              <a16:creationId xmlns:a16="http://schemas.microsoft.com/office/drawing/2014/main" id="{00000000-0008-0000-0000-000026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161925</xdr:colOff>
      <xdr:row>65524</xdr:row>
      <xdr:rowOff>0</xdr:rowOff>
    </xdr:from>
    <xdr:to>
      <xdr:col>255</xdr:col>
      <xdr:colOff>161925</xdr:colOff>
      <xdr:row>65524</xdr:row>
      <xdr:rowOff>0</xdr:rowOff>
    </xdr:to>
    <xdr:pic>
      <xdr:nvPicPr>
        <xdr:cNvPr id="14631" name="Picture 10" descr="wg logo">
          <a:extLst>
            <a:ext uri="{FF2B5EF4-FFF2-40B4-BE49-F238E27FC236}">
              <a16:creationId xmlns:a16="http://schemas.microsoft.com/office/drawing/2014/main" id="{00000000-0008-0000-0000-000027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1400" y="763905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65524</xdr:row>
      <xdr:rowOff>0</xdr:rowOff>
    </xdr:from>
    <xdr:to>
      <xdr:col>255</xdr:col>
      <xdr:colOff>0</xdr:colOff>
      <xdr:row>65524</xdr:row>
      <xdr:rowOff>0</xdr:rowOff>
    </xdr:to>
    <xdr:pic>
      <xdr:nvPicPr>
        <xdr:cNvPr id="14632" name="Picture 11" descr="wg logo">
          <a:extLst>
            <a:ext uri="{FF2B5EF4-FFF2-40B4-BE49-F238E27FC236}">
              <a16:creationId xmlns:a16="http://schemas.microsoft.com/office/drawing/2014/main" id="{00000000-0008-0000-0000-000028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10</xdr:col>
      <xdr:colOff>244475</xdr:colOff>
      <xdr:row>29</xdr:row>
      <xdr:rowOff>41275</xdr:rowOff>
    </xdr:from>
    <xdr:to>
      <xdr:col>12</xdr:col>
      <xdr:colOff>149225</xdr:colOff>
      <xdr:row>37</xdr:row>
      <xdr:rowOff>34925</xdr:rowOff>
    </xdr:to>
    <xdr:pic>
      <xdr:nvPicPr>
        <xdr:cNvPr id="14633" name="Picture 14">
          <a:extLst>
            <a:ext uri="{FF2B5EF4-FFF2-40B4-BE49-F238E27FC236}">
              <a16:creationId xmlns:a16="http://schemas.microsoft.com/office/drawing/2014/main" id="{00000000-0008-0000-0000-0000293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9575" y="5984875"/>
          <a:ext cx="1460500" cy="149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4</xdr:col>
      <xdr:colOff>1676400</xdr:colOff>
      <xdr:row>5</xdr:row>
      <xdr:rowOff>76200</xdr:rowOff>
    </xdr:to>
    <xdr:pic>
      <xdr:nvPicPr>
        <xdr:cNvPr id="14634" name="Picture 29" descr="sd-logo transparent1">
          <a:extLst>
            <a:ext uri="{FF2B5EF4-FFF2-40B4-BE49-F238E27FC236}">
              <a16:creationId xmlns:a16="http://schemas.microsoft.com/office/drawing/2014/main" id="{00000000-0008-0000-0000-00002A3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466725"/>
          <a:ext cx="2466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0</xdr:rowOff>
    </xdr:from>
    <xdr:to>
      <xdr:col>4</xdr:col>
      <xdr:colOff>2695575</xdr:colOff>
      <xdr:row>7</xdr:row>
      <xdr:rowOff>9525</xdr:rowOff>
    </xdr:to>
    <xdr:sp macro="" textlink="" fLocksText="0">
      <xdr:nvSpPr>
        <xdr:cNvPr id="2" name="TextBox 1">
          <a:extLst>
            <a:ext uri="{FF2B5EF4-FFF2-40B4-BE49-F238E27FC236}">
              <a16:creationId xmlns:a16="http://schemas.microsoft.com/office/drawing/2014/main" id="{00000000-0008-0000-0700-000002000000}"/>
            </a:ext>
          </a:extLst>
        </xdr:cNvPr>
        <xdr:cNvSpPr txBox="1">
          <a:spLocks noChangeArrowheads="1"/>
        </xdr:cNvSpPr>
      </xdr:nvSpPr>
      <xdr:spPr bwMode="auto">
        <a:xfrm>
          <a:off x="333375" y="1409700"/>
          <a:ext cx="8105775" cy="8953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algn="l" rtl="0">
            <a:defRPr sz="1000"/>
          </a:pPr>
          <a:endParaRPr lang="en-GB" sz="1100" b="0" i="0" u="none" strike="noStrike" baseline="0">
            <a:solidFill>
              <a:srgbClr val="000000"/>
            </a:solidFill>
            <a:latin typeface="Calibri"/>
          </a:endParaRPr>
        </a:p>
        <a:p>
          <a:pPr algn="l" rtl="0">
            <a:defRPr sz="1000"/>
          </a:pPr>
          <a:endParaRPr lang="en-GB" sz="1100" b="0" i="0" u="none" strike="noStrike" baseline="0">
            <a:solidFill>
              <a:srgbClr val="000000"/>
            </a:solidFill>
            <a:latin typeface="Calibri"/>
          </a:endParaRPr>
        </a:p>
        <a:p>
          <a:pPr algn="l" rtl="0">
            <a:defRPr sz="1000"/>
          </a:pPr>
          <a:endParaRPr lang="en-GB" sz="1100" b="0" i="0" u="none" strike="noStrike" baseline="0">
            <a:solidFill>
              <a:srgbClr val="000000"/>
            </a:solidFill>
            <a:latin typeface="Calibri"/>
          </a:endParaRPr>
        </a:p>
        <a:p>
          <a:pPr algn="l" rtl="0">
            <a:defRPr sz="1000"/>
          </a:pPr>
          <a:endParaRPr lang="en-GB" sz="1100" b="0" i="0" u="none" strike="noStrike" baseline="0">
            <a:solidFill>
              <a:srgbClr val="000000"/>
            </a:solidFill>
            <a:latin typeface="Calibri"/>
          </a:endParaRPr>
        </a:p>
      </xdr:txBody>
    </xdr:sp>
    <xdr:clientData/>
  </xdr:twoCellAnchor>
  <xdr:twoCellAnchor>
    <xdr:from>
      <xdr:col>1</xdr:col>
      <xdr:colOff>180974</xdr:colOff>
      <xdr:row>10</xdr:row>
      <xdr:rowOff>0</xdr:rowOff>
    </xdr:from>
    <xdr:to>
      <xdr:col>4</xdr:col>
      <xdr:colOff>2696999</xdr:colOff>
      <xdr:row>11</xdr:row>
      <xdr:rowOff>10575</xdr:rowOff>
    </xdr:to>
    <xdr:sp macro="" textlink="" fLocksText="0">
      <xdr:nvSpPr>
        <xdr:cNvPr id="3" name="TextBox 8">
          <a:extLst>
            <a:ext uri="{FF2B5EF4-FFF2-40B4-BE49-F238E27FC236}">
              <a16:creationId xmlns:a16="http://schemas.microsoft.com/office/drawing/2014/main" id="{00000000-0008-0000-0700-000003000000}"/>
            </a:ext>
          </a:extLst>
        </xdr:cNvPr>
        <xdr:cNvSpPr txBox="1">
          <a:spLocks noChangeArrowheads="1"/>
        </xdr:cNvSpPr>
      </xdr:nvSpPr>
      <xdr:spPr bwMode="auto">
        <a:xfrm>
          <a:off x="333374" y="3562350"/>
          <a:ext cx="8107200" cy="896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GB"/>
        </a:p>
      </xdr:txBody>
    </xdr:sp>
    <xdr:clientData/>
  </xdr:twoCellAnchor>
  <xdr:twoCellAnchor>
    <xdr:from>
      <xdr:col>2</xdr:col>
      <xdr:colOff>0</xdr:colOff>
      <xdr:row>1048571</xdr:row>
      <xdr:rowOff>333375</xdr:rowOff>
    </xdr:from>
    <xdr:to>
      <xdr:col>3</xdr:col>
      <xdr:colOff>2409825</xdr:colOff>
      <xdr:row>1048571</xdr:row>
      <xdr:rowOff>333375</xdr:rowOff>
    </xdr:to>
    <xdr:sp macro="" textlink="" fLocksText="0">
      <xdr:nvSpPr>
        <xdr:cNvPr id="4" name="TextBox 9">
          <a:extLst>
            <a:ext uri="{FF2B5EF4-FFF2-40B4-BE49-F238E27FC236}">
              <a16:creationId xmlns:a16="http://schemas.microsoft.com/office/drawing/2014/main" id="{00000000-0008-0000-0700-000004000000}"/>
            </a:ext>
          </a:extLst>
        </xdr:cNvPr>
        <xdr:cNvSpPr txBox="1">
          <a:spLocks noChangeArrowheads="1"/>
        </xdr:cNvSpPr>
      </xdr:nvSpPr>
      <xdr:spPr bwMode="auto">
        <a:xfrm>
          <a:off x="333375" y="6267450"/>
          <a:ext cx="5114925" cy="1428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GB"/>
        </a:p>
      </xdr:txBody>
    </xdr:sp>
    <xdr:clientData/>
  </xdr:twoCellAnchor>
  <xdr:twoCellAnchor editAs="absolute">
    <xdr:from>
      <xdr:col>2</xdr:col>
      <xdr:colOff>9524</xdr:colOff>
      <xdr:row>7</xdr:row>
      <xdr:rowOff>180975</xdr:rowOff>
    </xdr:from>
    <xdr:to>
      <xdr:col>5</xdr:col>
      <xdr:colOff>1424</xdr:colOff>
      <xdr:row>9</xdr:row>
      <xdr:rowOff>1050</xdr:rowOff>
    </xdr:to>
    <xdr:sp macro="" textlink="" fLocksText="0">
      <xdr:nvSpPr>
        <xdr:cNvPr id="5" name="TextBox 6">
          <a:extLst>
            <a:ext uri="{FF2B5EF4-FFF2-40B4-BE49-F238E27FC236}">
              <a16:creationId xmlns:a16="http://schemas.microsoft.com/office/drawing/2014/main" id="{00000000-0008-0000-0700-000005000000}"/>
            </a:ext>
          </a:extLst>
        </xdr:cNvPr>
        <xdr:cNvSpPr txBox="1">
          <a:spLocks noChangeArrowheads="1"/>
        </xdr:cNvSpPr>
      </xdr:nvSpPr>
      <xdr:spPr bwMode="auto">
        <a:xfrm>
          <a:off x="952499" y="2476500"/>
          <a:ext cx="8107200" cy="896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GB"/>
        </a:p>
      </xdr:txBody>
    </xdr:sp>
    <xdr:clientData/>
  </xdr:twoCellAnchor>
  <xdr:twoCellAnchor>
    <xdr:from>
      <xdr:col>2</xdr:col>
      <xdr:colOff>0</xdr:colOff>
      <xdr:row>12</xdr:row>
      <xdr:rowOff>0</xdr:rowOff>
    </xdr:from>
    <xdr:to>
      <xdr:col>4</xdr:col>
      <xdr:colOff>2697000</xdr:colOff>
      <xdr:row>13</xdr:row>
      <xdr:rowOff>10575</xdr:rowOff>
    </xdr:to>
    <xdr:sp macro="" textlink="" fLocksText="0">
      <xdr:nvSpPr>
        <xdr:cNvPr id="6" name="TextBox 8">
          <a:extLst>
            <a:ext uri="{FF2B5EF4-FFF2-40B4-BE49-F238E27FC236}">
              <a16:creationId xmlns:a16="http://schemas.microsoft.com/office/drawing/2014/main" id="{00000000-0008-0000-0700-000006000000}"/>
            </a:ext>
          </a:extLst>
        </xdr:cNvPr>
        <xdr:cNvSpPr txBox="1">
          <a:spLocks noChangeArrowheads="1"/>
        </xdr:cNvSpPr>
      </xdr:nvSpPr>
      <xdr:spPr bwMode="auto">
        <a:xfrm>
          <a:off x="333375" y="4638675"/>
          <a:ext cx="8107200" cy="896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13</xdr:row>
      <xdr:rowOff>238124</xdr:rowOff>
    </xdr:from>
    <xdr:to>
      <xdr:col>9</xdr:col>
      <xdr:colOff>0</xdr:colOff>
      <xdr:row>15</xdr:row>
      <xdr:rowOff>9524</xdr:rowOff>
    </xdr:to>
    <xdr:sp macro="" textlink="" fLocksText="0">
      <xdr:nvSpPr>
        <xdr:cNvPr id="2" name="TextBox 1">
          <a:extLst>
            <a:ext uri="{FF2B5EF4-FFF2-40B4-BE49-F238E27FC236}">
              <a16:creationId xmlns:a16="http://schemas.microsoft.com/office/drawing/2014/main" id="{00000000-0008-0000-0800-000002000000}"/>
            </a:ext>
          </a:extLst>
        </xdr:cNvPr>
        <xdr:cNvSpPr txBox="1">
          <a:spLocks noChangeArrowheads="1"/>
        </xdr:cNvSpPr>
      </xdr:nvSpPr>
      <xdr:spPr bwMode="auto">
        <a:xfrm>
          <a:off x="371475" y="2952749"/>
          <a:ext cx="5114925" cy="942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algn="l" rtl="0">
            <a:defRPr sz="1000"/>
          </a:pPr>
          <a:endParaRPr lang="en-GB" sz="1100" b="0" i="0" u="none" strike="noStrike" baseline="0">
            <a:solidFill>
              <a:srgbClr val="000000"/>
            </a:solidFill>
            <a:latin typeface="Calibri"/>
          </a:endParaRPr>
        </a:p>
        <a:p>
          <a:pPr algn="l" rtl="0">
            <a:defRPr sz="1000"/>
          </a:pPr>
          <a:endParaRPr lang="en-GB" sz="11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GFS.transfer@gov.wal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U42"/>
  <sheetViews>
    <sheetView topLeftCell="B2" workbookViewId="0">
      <selection activeCell="H12" sqref="H12"/>
    </sheetView>
  </sheetViews>
  <sheetFormatPr defaultColWidth="0" defaultRowHeight="15" zeroHeight="1" x14ac:dyDescent="0.25"/>
  <cols>
    <col min="1" max="1" width="8.90625" style="69" hidden="1" customWidth="1"/>
    <col min="2" max="2" width="1.81640625" style="90" customWidth="1"/>
    <col min="3" max="3" width="3.36328125" style="90" customWidth="1"/>
    <col min="4" max="4" width="4.08984375" style="90" customWidth="1"/>
    <col min="5" max="5" width="22" style="90" customWidth="1"/>
    <col min="6" max="6" width="8.36328125" style="90" customWidth="1"/>
    <col min="7" max="7" width="6.81640625" style="90" customWidth="1"/>
    <col min="8" max="8" width="2.81640625" style="90" customWidth="1"/>
    <col min="9" max="9" width="4.81640625" style="90" customWidth="1"/>
    <col min="10" max="10" width="9.81640625" style="90" customWidth="1"/>
    <col min="11" max="11" width="11.81640625" style="90" customWidth="1"/>
    <col min="12" max="12" width="7.08984375" style="90" customWidth="1"/>
    <col min="13" max="13" width="3.453125" style="90" bestFit="1" customWidth="1"/>
    <col min="14" max="14" width="8.90625" style="90" hidden="1" customWidth="1"/>
    <col min="15" max="15" width="7.54296875" hidden="1" customWidth="1"/>
    <col min="16" max="255" width="8.90625" hidden="1" customWidth="1"/>
    <col min="256" max="16384" width="6.81640625" hidden="1"/>
  </cols>
  <sheetData>
    <row r="1" spans="1:14" s="4" customFormat="1" ht="15" hidden="1" customHeight="1" x14ac:dyDescent="0.25">
      <c r="A1" s="161"/>
      <c r="B1" s="161"/>
      <c r="C1" s="161"/>
      <c r="D1" s="161"/>
      <c r="E1" s="161"/>
      <c r="F1" s="161"/>
      <c r="G1" s="161"/>
      <c r="H1" s="161"/>
      <c r="I1" s="161"/>
      <c r="J1" s="161"/>
      <c r="K1" s="161"/>
      <c r="L1" s="161"/>
      <c r="M1" s="161"/>
      <c r="N1" s="161"/>
    </row>
    <row r="2" spans="1:14" s="4" customFormat="1" ht="21.75" customHeight="1" x14ac:dyDescent="0.25">
      <c r="A2" s="161"/>
      <c r="B2" s="58"/>
      <c r="C2" s="59" t="str">
        <f>"Section 52 Budget Statement, "&amp;Lookup!G2</f>
        <v>Section 52 Budget Statement, 2022-23</v>
      </c>
      <c r="D2" s="60"/>
      <c r="E2" s="59"/>
      <c r="F2" s="59"/>
      <c r="G2" s="60"/>
      <c r="H2" s="60"/>
      <c r="I2" s="60"/>
      <c r="J2" s="60"/>
      <c r="K2" s="60"/>
      <c r="L2" s="172" t="s">
        <v>165</v>
      </c>
      <c r="M2" s="171">
        <v>1</v>
      </c>
      <c r="N2" s="161"/>
    </row>
    <row r="3" spans="1:14" s="4" customFormat="1" ht="26.25" customHeight="1" x14ac:dyDescent="0.25">
      <c r="A3" s="161"/>
      <c r="B3" s="61"/>
      <c r="C3" s="62"/>
      <c r="D3" s="62"/>
      <c r="E3" s="62"/>
      <c r="F3" s="62"/>
      <c r="G3" s="62"/>
      <c r="H3" s="62"/>
      <c r="I3" s="62"/>
      <c r="J3" s="62"/>
      <c r="K3" s="62"/>
      <c r="L3" s="62"/>
      <c r="M3" s="143"/>
      <c r="N3" s="144">
        <v>552</v>
      </c>
    </row>
    <row r="4" spans="1:14" s="4" customFormat="1" ht="17.25" customHeight="1" x14ac:dyDescent="0.3">
      <c r="A4" s="161"/>
      <c r="B4" s="61"/>
      <c r="C4" s="62"/>
      <c r="D4" s="62"/>
      <c r="E4" s="62"/>
      <c r="F4" s="62"/>
      <c r="G4" s="62"/>
      <c r="H4" s="62"/>
      <c r="I4" s="62"/>
      <c r="J4" s="63"/>
      <c r="K4" s="64"/>
      <c r="L4" s="62"/>
      <c r="M4" s="65"/>
      <c r="N4" s="144">
        <f>VLOOKUP(AuthCode,LEALookup,2,FALSE)</f>
        <v>681</v>
      </c>
    </row>
    <row r="5" spans="1:14" s="4" customFormat="1" ht="15" customHeight="1" x14ac:dyDescent="0.3">
      <c r="A5" s="161"/>
      <c r="B5" s="61"/>
      <c r="C5" s="62"/>
      <c r="D5" s="62"/>
      <c r="E5" s="62"/>
      <c r="F5" s="62"/>
      <c r="G5" s="62"/>
      <c r="H5" s="145" t="s">
        <v>145</v>
      </c>
      <c r="I5" s="146"/>
      <c r="J5" s="147"/>
      <c r="K5" s="148"/>
      <c r="L5" s="62"/>
      <c r="M5" s="65"/>
      <c r="N5" s="161"/>
    </row>
    <row r="6" spans="1:14" ht="15" customHeight="1" x14ac:dyDescent="0.4">
      <c r="A6" s="161"/>
      <c r="B6" s="66"/>
      <c r="C6" s="67"/>
      <c r="D6" s="67"/>
      <c r="E6" s="68"/>
      <c r="F6" s="68"/>
      <c r="G6" s="68"/>
      <c r="H6" s="149" t="str">
        <f>IF(AuthCode=0,"",VLOOKUP(AuthCode,Addresses,2,FALSE))</f>
        <v>The City of Cardiff Council</v>
      </c>
      <c r="I6" s="142"/>
      <c r="J6" s="142"/>
      <c r="K6" s="150"/>
      <c r="L6" s="62"/>
      <c r="M6" s="65"/>
      <c r="N6" s="161"/>
    </row>
    <row r="7" spans="1:14" ht="15" customHeight="1" x14ac:dyDescent="0.4">
      <c r="A7" s="161"/>
      <c r="B7" s="66"/>
      <c r="C7" s="68"/>
      <c r="D7" s="68"/>
      <c r="E7" s="68"/>
      <c r="F7" s="68"/>
      <c r="G7" s="68"/>
      <c r="H7" s="151" t="str">
        <f>IF(AuthCode=0,"",VLOOKUP(AuthCode,Addresses,7,FALSE))</f>
        <v>Education Department</v>
      </c>
      <c r="I7" s="142"/>
      <c r="J7" s="142"/>
      <c r="K7" s="152"/>
      <c r="L7" s="62"/>
      <c r="M7" s="65"/>
      <c r="N7" s="161"/>
    </row>
    <row r="8" spans="1:14" s="6" customFormat="1" x14ac:dyDescent="0.25">
      <c r="A8" s="161"/>
      <c r="B8" s="70"/>
      <c r="C8" s="71"/>
      <c r="D8" s="71"/>
      <c r="E8" s="72"/>
      <c r="F8" s="72"/>
      <c r="G8" s="72"/>
      <c r="H8" s="151" t="str">
        <f>IF(AuthCode=0,"",VLOOKUP(AuthCode,Addresses,8,FALSE))</f>
        <v>County Hall</v>
      </c>
      <c r="I8" s="153"/>
      <c r="J8" s="153"/>
      <c r="K8" s="154"/>
      <c r="L8" s="62"/>
      <c r="M8" s="65"/>
      <c r="N8" s="161"/>
    </row>
    <row r="9" spans="1:14" x14ac:dyDescent="0.25">
      <c r="A9" s="161"/>
      <c r="B9" s="70"/>
      <c r="C9" s="71"/>
      <c r="D9" s="71"/>
      <c r="E9" s="72"/>
      <c r="F9" s="72"/>
      <c r="G9" s="68"/>
      <c r="H9" s="151" t="str">
        <f>IF(AuthCode=0,"",IF(VLOOKUP(AuthCode,Addresses,9,FALSE)="","",VLOOKUP(AuthCode,Addresses,9,FALSE)))</f>
        <v>Atlantic Wharf</v>
      </c>
      <c r="I9" s="142"/>
      <c r="J9" s="142"/>
      <c r="K9" s="155"/>
      <c r="L9" s="62"/>
      <c r="M9" s="73"/>
      <c r="N9" s="161"/>
    </row>
    <row r="10" spans="1:14" ht="15" customHeight="1" x14ac:dyDescent="0.3">
      <c r="A10" s="161"/>
      <c r="B10" s="70"/>
      <c r="C10" s="71"/>
      <c r="D10" s="71"/>
      <c r="E10" s="72"/>
      <c r="F10" s="72"/>
      <c r="G10" s="68"/>
      <c r="H10" s="151" t="str">
        <f>IF(AuthCode=0,"",IF(VLOOKUP(AuthCode,Addresses,10,FALSE)="","",VLOOKUP(AuthCode,Addresses,10,FALSE)))</f>
        <v>Cardiff</v>
      </c>
      <c r="I10" s="156"/>
      <c r="J10" s="156"/>
      <c r="K10" s="157"/>
      <c r="L10" s="62"/>
      <c r="M10" s="73"/>
      <c r="N10" s="161"/>
    </row>
    <row r="11" spans="1:14" x14ac:dyDescent="0.25">
      <c r="A11" s="161"/>
      <c r="B11" s="70"/>
      <c r="C11" s="71"/>
      <c r="D11" s="71"/>
      <c r="E11" s="72"/>
      <c r="F11" s="72"/>
      <c r="G11" s="68"/>
      <c r="H11" s="151" t="str">
        <f>IF(AuthCode=0,"",IF(VLOOKUP(AuthCode,Addresses,11,FALSE)="","",VLOOKUP(AuthCode,Addresses,11,FALSE)))</f>
        <v/>
      </c>
      <c r="I11" s="142"/>
      <c r="J11" s="142"/>
      <c r="K11" s="155"/>
      <c r="L11" s="62"/>
      <c r="M11" s="73"/>
      <c r="N11" s="161"/>
    </row>
    <row r="12" spans="1:14" x14ac:dyDescent="0.25">
      <c r="A12" s="161"/>
      <c r="B12" s="70"/>
      <c r="C12" s="71"/>
      <c r="D12" s="71"/>
      <c r="E12" s="72"/>
      <c r="F12" s="72"/>
      <c r="G12" s="68"/>
      <c r="H12" s="158" t="str">
        <f>IF(AuthCode=0,"",VLOOKUP(AuthCode,Addresses,12,FALSE))</f>
        <v>CF1 5UW</v>
      </c>
      <c r="I12" s="159"/>
      <c r="J12" s="159"/>
      <c r="K12" s="160"/>
      <c r="L12" s="62"/>
      <c r="M12" s="73"/>
      <c r="N12" s="161"/>
    </row>
    <row r="13" spans="1:14" ht="12.75" customHeight="1" x14ac:dyDescent="0.25">
      <c r="A13" s="161"/>
      <c r="B13" s="70"/>
      <c r="C13" s="71"/>
      <c r="D13" s="71"/>
      <c r="E13" s="72"/>
      <c r="F13" s="72"/>
      <c r="G13" s="72"/>
      <c r="H13" s="72"/>
      <c r="I13" s="68"/>
      <c r="J13" s="68"/>
      <c r="K13" s="68"/>
      <c r="L13" s="62"/>
      <c r="M13" s="73"/>
      <c r="N13" s="161"/>
    </row>
    <row r="14" spans="1:14" x14ac:dyDescent="0.25">
      <c r="A14" s="161"/>
      <c r="B14" s="74"/>
      <c r="C14" s="71" t="s">
        <v>110</v>
      </c>
      <c r="D14" s="71"/>
      <c r="E14" s="72"/>
      <c r="F14" s="72"/>
      <c r="G14" s="72"/>
      <c r="H14" s="72"/>
      <c r="I14" s="68"/>
      <c r="J14" s="68"/>
      <c r="K14" s="68"/>
      <c r="L14" s="62"/>
      <c r="M14" s="73"/>
      <c r="N14" s="161"/>
    </row>
    <row r="15" spans="1:14" ht="12.75" customHeight="1" x14ac:dyDescent="0.25">
      <c r="A15" s="161"/>
      <c r="B15" s="70"/>
      <c r="C15" s="71"/>
      <c r="D15" s="71"/>
      <c r="E15" s="72"/>
      <c r="F15" s="72"/>
      <c r="G15" s="72"/>
      <c r="H15" s="72"/>
      <c r="I15" s="68"/>
      <c r="J15" s="68"/>
      <c r="K15" s="68"/>
      <c r="L15" s="62"/>
      <c r="M15" s="73"/>
      <c r="N15" s="161"/>
    </row>
    <row r="16" spans="1:14" ht="15" customHeight="1" x14ac:dyDescent="0.25">
      <c r="A16" s="161"/>
      <c r="B16" s="70"/>
      <c r="C16" s="71"/>
      <c r="D16" s="71"/>
      <c r="E16" s="75" t="s">
        <v>111</v>
      </c>
      <c r="F16" s="198" t="str">
        <f>IF(AuthCode=0,"",VLOOKUP(AuthCode,Addresses,3,FALSE))</f>
        <v>Phil Hall</v>
      </c>
      <c r="G16" s="199"/>
      <c r="H16" s="199"/>
      <c r="I16" s="199"/>
      <c r="J16" s="199"/>
      <c r="K16" s="200"/>
      <c r="L16" s="62"/>
      <c r="M16" s="73"/>
      <c r="N16" s="161"/>
    </row>
    <row r="17" spans="1:14" ht="15" customHeight="1" x14ac:dyDescent="0.25">
      <c r="A17" s="161"/>
      <c r="B17" s="70"/>
      <c r="C17" s="71"/>
      <c r="D17" s="71"/>
      <c r="E17" s="75"/>
      <c r="F17" s="201"/>
      <c r="G17" s="202"/>
      <c r="H17" s="202"/>
      <c r="I17" s="202"/>
      <c r="J17" s="202"/>
      <c r="K17" s="203"/>
      <c r="L17" s="62"/>
      <c r="M17" s="73"/>
      <c r="N17" s="161"/>
    </row>
    <row r="18" spans="1:14" ht="7.5" customHeight="1" x14ac:dyDescent="0.25">
      <c r="A18" s="161"/>
      <c r="B18" s="70"/>
      <c r="C18" s="71"/>
      <c r="D18" s="71"/>
      <c r="E18" s="75"/>
      <c r="F18" s="75"/>
      <c r="G18" s="75"/>
      <c r="H18" s="75"/>
      <c r="I18" s="75"/>
      <c r="J18" s="75"/>
      <c r="K18" s="75"/>
      <c r="L18" s="62"/>
      <c r="M18" s="73"/>
      <c r="N18" s="161"/>
    </row>
    <row r="19" spans="1:14" ht="15" customHeight="1" x14ac:dyDescent="0.25">
      <c r="A19" s="161"/>
      <c r="B19" s="70"/>
      <c r="C19" s="71"/>
      <c r="D19" s="71"/>
      <c r="E19" s="75" t="s">
        <v>112</v>
      </c>
      <c r="F19" s="198" t="str">
        <f>IF(AuthCode=0,"",VLOOKUP(AuthCode,Addresses,4,FALSE))</f>
        <v>Phhall@caerdydd.gov.uk; Phhall@cardiff.gov.uk</v>
      </c>
      <c r="G19" s="199"/>
      <c r="H19" s="199"/>
      <c r="I19" s="199"/>
      <c r="J19" s="199"/>
      <c r="K19" s="200"/>
      <c r="L19" s="62"/>
      <c r="M19" s="73"/>
      <c r="N19" s="161"/>
    </row>
    <row r="20" spans="1:14" ht="15" customHeight="1" x14ac:dyDescent="0.25">
      <c r="A20" s="161"/>
      <c r="B20" s="70"/>
      <c r="C20" s="71"/>
      <c r="D20" s="71"/>
      <c r="E20" s="75"/>
      <c r="F20" s="201"/>
      <c r="G20" s="202"/>
      <c r="H20" s="202"/>
      <c r="I20" s="202"/>
      <c r="J20" s="202"/>
      <c r="K20" s="203"/>
      <c r="L20" s="62"/>
      <c r="M20" s="73"/>
      <c r="N20" s="161"/>
    </row>
    <row r="21" spans="1:14" ht="7.5" customHeight="1" x14ac:dyDescent="0.25">
      <c r="A21" s="161"/>
      <c r="B21" s="70"/>
      <c r="C21" s="71"/>
      <c r="D21" s="71"/>
      <c r="E21" s="75"/>
      <c r="F21" s="75"/>
      <c r="G21" s="75"/>
      <c r="H21" s="75"/>
      <c r="I21" s="75"/>
      <c r="J21" s="75"/>
      <c r="K21" s="75"/>
      <c r="L21" s="62"/>
      <c r="M21" s="73"/>
      <c r="N21" s="161"/>
    </row>
    <row r="22" spans="1:14" ht="15" customHeight="1" x14ac:dyDescent="0.25">
      <c r="A22" s="161"/>
      <c r="B22" s="76"/>
      <c r="C22" s="77"/>
      <c r="D22" s="78"/>
      <c r="E22" s="75" t="s">
        <v>113</v>
      </c>
      <c r="F22" s="198" t="str">
        <f>IF(AuthCode=0,"",VLOOKUP(AuthCode,Addresses,5,FALSE)&amp;" "&amp;VLOOKUP(AuthCode,Addresses,6,FALSE))</f>
        <v>029 20 872817</v>
      </c>
      <c r="G22" s="199"/>
      <c r="H22" s="199"/>
      <c r="I22" s="199"/>
      <c r="J22" s="199"/>
      <c r="K22" s="200"/>
      <c r="L22" s="62"/>
      <c r="M22" s="73"/>
      <c r="N22" s="161"/>
    </row>
    <row r="23" spans="1:14" ht="15" customHeight="1" x14ac:dyDescent="0.25">
      <c r="A23" s="161"/>
      <c r="B23" s="76"/>
      <c r="C23" s="77"/>
      <c r="D23" s="78"/>
      <c r="E23" s="75"/>
      <c r="F23" s="201"/>
      <c r="G23" s="202"/>
      <c r="H23" s="202"/>
      <c r="I23" s="202"/>
      <c r="J23" s="202"/>
      <c r="K23" s="203"/>
      <c r="L23" s="62"/>
      <c r="M23" s="73"/>
      <c r="N23" s="161"/>
    </row>
    <row r="24" spans="1:14" ht="12.75" customHeight="1" x14ac:dyDescent="0.25">
      <c r="A24" s="161"/>
      <c r="B24" s="76"/>
      <c r="C24" s="79"/>
      <c r="D24" s="68"/>
      <c r="E24" s="80"/>
      <c r="F24" s="68"/>
      <c r="G24" s="81"/>
      <c r="H24" s="81"/>
      <c r="I24" s="81"/>
      <c r="J24" s="81"/>
      <c r="K24" s="82"/>
      <c r="L24" s="62"/>
      <c r="M24" s="73"/>
      <c r="N24" s="161"/>
    </row>
    <row r="25" spans="1:14" ht="39.9" customHeight="1" x14ac:dyDescent="0.25">
      <c r="A25" s="161"/>
      <c r="B25" s="192" t="s">
        <v>129</v>
      </c>
      <c r="C25" s="193"/>
      <c r="D25" s="193"/>
      <c r="E25" s="193"/>
      <c r="F25" s="193"/>
      <c r="G25" s="193"/>
      <c r="H25" s="193"/>
      <c r="I25" s="193"/>
      <c r="J25" s="193"/>
      <c r="K25" s="193"/>
      <c r="L25" s="193"/>
      <c r="M25" s="194"/>
      <c r="N25" s="161"/>
    </row>
    <row r="26" spans="1:14" ht="30" customHeight="1" x14ac:dyDescent="0.25">
      <c r="A26" s="161"/>
      <c r="B26" s="195" t="str">
        <f>"The latest date for return is "&amp;Lookup!G3</f>
        <v>The latest date for return is 31 March 2022</v>
      </c>
      <c r="C26" s="196"/>
      <c r="D26" s="196"/>
      <c r="E26" s="196"/>
      <c r="F26" s="196"/>
      <c r="G26" s="196"/>
      <c r="H26" s="196"/>
      <c r="I26" s="196"/>
      <c r="J26" s="196"/>
      <c r="K26" s="196"/>
      <c r="L26" s="196"/>
      <c r="M26" s="197"/>
      <c r="N26" s="161"/>
    </row>
    <row r="27" spans="1:14" ht="12.75" customHeight="1" x14ac:dyDescent="0.25">
      <c r="A27" s="161"/>
      <c r="B27" s="74"/>
      <c r="C27" s="83"/>
      <c r="D27" s="68"/>
      <c r="E27" s="68"/>
      <c r="F27" s="68"/>
      <c r="G27" s="68"/>
      <c r="H27" s="68"/>
      <c r="I27" s="68"/>
      <c r="J27" s="68"/>
      <c r="K27" s="68"/>
      <c r="L27" s="68"/>
      <c r="M27" s="73"/>
      <c r="N27" s="161"/>
    </row>
    <row r="28" spans="1:14" ht="14.25" customHeight="1" x14ac:dyDescent="0.25">
      <c r="A28" s="161"/>
      <c r="B28" s="74"/>
      <c r="C28" s="191" t="s">
        <v>114</v>
      </c>
      <c r="D28" s="191"/>
      <c r="E28" s="191"/>
      <c r="F28" s="191"/>
      <c r="G28" s="191"/>
      <c r="H28" s="191"/>
      <c r="I28" s="191"/>
      <c r="J28" s="191"/>
      <c r="K28" s="191"/>
      <c r="L28" s="191"/>
      <c r="M28" s="73"/>
      <c r="N28" s="161"/>
    </row>
    <row r="29" spans="1:14" ht="27" customHeight="1" x14ac:dyDescent="0.25">
      <c r="A29" s="161"/>
      <c r="B29" s="74"/>
      <c r="C29" s="190" t="s">
        <v>352</v>
      </c>
      <c r="D29" s="191"/>
      <c r="E29" s="191"/>
      <c r="F29" s="191"/>
      <c r="G29" s="191"/>
      <c r="H29" s="191"/>
      <c r="I29" s="191"/>
      <c r="J29" s="191"/>
      <c r="K29" s="191"/>
      <c r="L29" s="191"/>
      <c r="M29" s="73"/>
      <c r="N29" s="161"/>
    </row>
    <row r="30" spans="1:14" ht="12.75" customHeight="1" x14ac:dyDescent="0.25">
      <c r="A30" s="161"/>
      <c r="B30" s="74"/>
      <c r="C30" s="114"/>
      <c r="D30" s="114"/>
      <c r="E30" s="114"/>
      <c r="F30" s="114"/>
      <c r="G30" s="114"/>
      <c r="H30" s="114"/>
      <c r="I30" s="114"/>
      <c r="J30" s="114"/>
      <c r="K30" s="114"/>
      <c r="L30" s="114"/>
      <c r="M30" s="73"/>
      <c r="N30" s="161"/>
    </row>
    <row r="31" spans="1:14" x14ac:dyDescent="0.25">
      <c r="A31" s="161"/>
      <c r="B31" s="74"/>
      <c r="C31" s="84" t="s">
        <v>283</v>
      </c>
      <c r="D31" s="68"/>
      <c r="E31" s="68"/>
      <c r="F31" s="68"/>
      <c r="G31" s="68"/>
      <c r="H31" s="68"/>
      <c r="I31" s="68"/>
      <c r="J31" s="68"/>
      <c r="K31" s="68"/>
      <c r="L31" s="68"/>
      <c r="M31" s="73"/>
      <c r="N31" s="161"/>
    </row>
    <row r="32" spans="1:14" x14ac:dyDescent="0.25">
      <c r="A32" s="161"/>
      <c r="B32" s="74"/>
      <c r="C32" s="84" t="s">
        <v>284</v>
      </c>
      <c r="D32" s="68"/>
      <c r="E32" s="68"/>
      <c r="F32" s="68"/>
      <c r="G32" s="68"/>
      <c r="H32" s="68"/>
      <c r="I32" s="68"/>
      <c r="J32" s="68"/>
      <c r="K32" s="68"/>
      <c r="L32" s="68"/>
      <c r="M32" s="73"/>
      <c r="N32" s="161"/>
    </row>
    <row r="33" spans="1:14" x14ac:dyDescent="0.25">
      <c r="A33" s="161"/>
      <c r="B33" s="74"/>
      <c r="C33" s="84" t="s">
        <v>285</v>
      </c>
      <c r="D33" s="68"/>
      <c r="E33" s="68"/>
      <c r="F33" s="68"/>
      <c r="G33" s="68"/>
      <c r="H33" s="68"/>
      <c r="I33" s="68"/>
      <c r="J33" s="68"/>
      <c r="K33" s="68"/>
      <c r="L33" s="68"/>
      <c r="M33" s="73"/>
      <c r="N33" s="161"/>
    </row>
    <row r="34" spans="1:14" x14ac:dyDescent="0.25">
      <c r="A34" s="161"/>
      <c r="B34" s="74"/>
      <c r="C34" s="78" t="s">
        <v>286</v>
      </c>
      <c r="D34" s="68"/>
      <c r="E34" s="68"/>
      <c r="F34" s="68"/>
      <c r="G34" s="68"/>
      <c r="H34" s="68"/>
      <c r="I34" s="68"/>
      <c r="J34" s="68"/>
      <c r="K34" s="68"/>
      <c r="L34" s="68"/>
      <c r="M34" s="73"/>
      <c r="N34" s="161"/>
    </row>
    <row r="35" spans="1:14" x14ac:dyDescent="0.25">
      <c r="A35" s="161"/>
      <c r="B35" s="74"/>
      <c r="C35" s="84" t="s">
        <v>287</v>
      </c>
      <c r="D35" s="68"/>
      <c r="E35" s="68"/>
      <c r="F35" s="68"/>
      <c r="G35" s="68"/>
      <c r="H35" s="68"/>
      <c r="I35" s="68"/>
      <c r="J35" s="68"/>
      <c r="K35" s="68"/>
      <c r="L35" s="68"/>
      <c r="M35" s="73"/>
      <c r="N35" s="161"/>
    </row>
    <row r="36" spans="1:14" x14ac:dyDescent="0.25">
      <c r="A36" s="161"/>
      <c r="B36" s="74"/>
      <c r="C36" s="84" t="s">
        <v>115</v>
      </c>
      <c r="D36" s="68"/>
      <c r="E36" s="68"/>
      <c r="F36" s="68"/>
      <c r="G36" s="68"/>
      <c r="H36" s="68"/>
      <c r="I36" s="68"/>
      <c r="J36" s="68"/>
      <c r="K36" s="68"/>
      <c r="L36" s="68"/>
      <c r="M36" s="73"/>
      <c r="N36" s="161"/>
    </row>
    <row r="37" spans="1:14" ht="12.75" customHeight="1" x14ac:dyDescent="0.25">
      <c r="A37" s="161"/>
      <c r="B37" s="74"/>
      <c r="C37" s="68"/>
      <c r="D37" s="68"/>
      <c r="E37" s="68"/>
      <c r="F37" s="68"/>
      <c r="G37" s="68"/>
      <c r="H37" s="68"/>
      <c r="I37" s="68"/>
      <c r="J37" s="68"/>
      <c r="K37" s="68"/>
      <c r="L37" s="68"/>
      <c r="M37" s="73"/>
      <c r="N37" s="161"/>
    </row>
    <row r="38" spans="1:14" x14ac:dyDescent="0.25">
      <c r="A38" s="161"/>
      <c r="B38" s="74"/>
      <c r="C38" s="78" t="s">
        <v>386</v>
      </c>
      <c r="D38" s="68"/>
      <c r="E38" s="68"/>
      <c r="F38" s="68"/>
      <c r="G38" s="68"/>
      <c r="H38" s="68"/>
      <c r="I38" s="68"/>
      <c r="J38" s="68"/>
      <c r="K38" s="68"/>
      <c r="L38" s="68"/>
      <c r="M38" s="73"/>
      <c r="N38" s="161"/>
    </row>
    <row r="39" spans="1:14" x14ac:dyDescent="0.25">
      <c r="A39" s="161"/>
      <c r="B39" s="76"/>
      <c r="C39" s="84"/>
      <c r="D39" s="79"/>
      <c r="E39" s="79"/>
      <c r="F39" s="79"/>
      <c r="G39" s="79"/>
      <c r="H39" s="79"/>
      <c r="I39" s="79"/>
      <c r="J39" s="79"/>
      <c r="K39" s="79"/>
      <c r="L39" s="68"/>
      <c r="M39" s="73"/>
      <c r="N39" s="161"/>
    </row>
    <row r="40" spans="1:14" x14ac:dyDescent="0.25">
      <c r="A40" s="161"/>
      <c r="B40" s="76"/>
      <c r="C40" s="78" t="s">
        <v>384</v>
      </c>
      <c r="D40" s="79"/>
      <c r="E40" s="175" t="s">
        <v>385</v>
      </c>
      <c r="F40" s="79"/>
      <c r="G40" s="79"/>
      <c r="H40" s="79"/>
      <c r="I40" s="79"/>
      <c r="J40" s="79"/>
      <c r="K40" s="79"/>
      <c r="L40" s="78"/>
      <c r="M40" s="73"/>
      <c r="N40" s="161"/>
    </row>
    <row r="41" spans="1:14" ht="18.75" customHeight="1" x14ac:dyDescent="0.3">
      <c r="A41" s="161"/>
      <c r="B41" s="85"/>
      <c r="C41" s="86"/>
      <c r="D41" s="87"/>
      <c r="E41" s="87"/>
      <c r="F41" s="87"/>
      <c r="G41" s="87"/>
      <c r="H41" s="87"/>
      <c r="I41" s="87"/>
      <c r="J41" s="87"/>
      <c r="K41" s="87"/>
      <c r="L41" s="88"/>
      <c r="M41" s="89"/>
      <c r="N41" s="161"/>
    </row>
    <row r="42" spans="1:14" s="90" customFormat="1" ht="15" hidden="1" customHeight="1" x14ac:dyDescent="0.25">
      <c r="A42" s="161"/>
      <c r="B42" s="161"/>
      <c r="C42" s="161"/>
      <c r="D42" s="161"/>
      <c r="E42" s="161"/>
      <c r="F42" s="161"/>
      <c r="G42" s="161"/>
      <c r="H42" s="161"/>
      <c r="I42" s="161"/>
      <c r="J42" s="161"/>
      <c r="K42" s="161"/>
      <c r="L42" s="161"/>
      <c r="M42" s="161"/>
      <c r="N42" s="161"/>
    </row>
  </sheetData>
  <sheetProtection sheet="1" objects="1" scenarios="1" selectLockedCells="1"/>
  <mergeCells count="7">
    <mergeCell ref="C29:L29"/>
    <mergeCell ref="B25:M25"/>
    <mergeCell ref="B26:M26"/>
    <mergeCell ref="C28:L28"/>
    <mergeCell ref="F16:K17"/>
    <mergeCell ref="F19:K20"/>
    <mergeCell ref="F22:K23"/>
  </mergeCells>
  <phoneticPr fontId="0" type="noConversion"/>
  <hyperlinks>
    <hyperlink ref="E40" r:id="rId1" xr:uid="{00000000-0004-0000-0000-000000000000}"/>
  </hyperlinks>
  <printOptions horizontalCentered="1"/>
  <pageMargins left="0.3" right="0.28999999999999998" top="0.5" bottom="0.63" header="0.25" footer="0.51181102362204722"/>
  <pageSetup paperSize="9" scale="95"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pageSetUpPr fitToPage="1"/>
  </sheetPr>
  <dimension ref="A1:O935"/>
  <sheetViews>
    <sheetView workbookViewId="0"/>
  </sheetViews>
  <sheetFormatPr defaultColWidth="8.90625" defaultRowHeight="13.2" x14ac:dyDescent="0.25"/>
  <cols>
    <col min="1" max="1" width="7.6328125" style="103" bestFit="1" customWidth="1"/>
    <col min="2" max="2" width="6.81640625" style="103" bestFit="1" customWidth="1"/>
    <col min="3" max="3" width="6.1796875" style="103" bestFit="1" customWidth="1"/>
    <col min="4" max="4" width="8.54296875" style="103" bestFit="1" customWidth="1"/>
    <col min="5" max="5" width="7.6328125" style="103" bestFit="1" customWidth="1"/>
    <col min="6" max="6" width="12" style="103" customWidth="1"/>
    <col min="7" max="7" width="7.90625" style="103" customWidth="1"/>
    <col min="8" max="8" width="13.81640625" style="103" bestFit="1" customWidth="1"/>
    <col min="9" max="13" width="8.90625" style="103"/>
    <col min="14" max="14" width="22.453125" style="103" customWidth="1"/>
    <col min="15" max="16384" width="8.90625" style="103"/>
  </cols>
  <sheetData>
    <row r="1" spans="1:8" ht="15" x14ac:dyDescent="0.25">
      <c r="A1" s="101" t="s">
        <v>177</v>
      </c>
      <c r="B1" s="101" t="s">
        <v>176</v>
      </c>
      <c r="C1" s="101" t="s">
        <v>178</v>
      </c>
      <c r="D1" s="101" t="s">
        <v>175</v>
      </c>
      <c r="E1" s="101" t="s">
        <v>179</v>
      </c>
      <c r="F1" s="101" t="s">
        <v>160</v>
      </c>
      <c r="G1" s="102"/>
    </row>
    <row r="2" spans="1:8" x14ac:dyDescent="0.25">
      <c r="A2" s="165">
        <v>202223</v>
      </c>
      <c r="B2" s="103" t="s">
        <v>180</v>
      </c>
      <c r="C2" s="104">
        <f>Nursery!C11</f>
        <v>1003</v>
      </c>
      <c r="D2" s="103">
        <v>3</v>
      </c>
      <c r="E2" s="103">
        <f t="shared" ref="E2:E28" si="0">AuthCode</f>
        <v>552</v>
      </c>
      <c r="F2" s="105">
        <f>IF(Nursery!D11="o",Nursery!E11,0)</f>
        <v>0</v>
      </c>
      <c r="G2" s="105"/>
      <c r="H2" s="106" t="s">
        <v>275</v>
      </c>
    </row>
    <row r="3" spans="1:8" x14ac:dyDescent="0.25">
      <c r="A3" s="165">
        <v>202223</v>
      </c>
      <c r="B3" s="103" t="s">
        <v>180</v>
      </c>
      <c r="C3" s="104">
        <f>Nursery!C12</f>
        <v>1017</v>
      </c>
      <c r="D3" s="103">
        <v>3</v>
      </c>
      <c r="E3" s="103">
        <f t="shared" si="0"/>
        <v>552</v>
      </c>
      <c r="F3" s="105">
        <f>IF(Nursery!D12="o",Nursery!E12,0)</f>
        <v>0</v>
      </c>
      <c r="G3" s="105"/>
    </row>
    <row r="4" spans="1:8" x14ac:dyDescent="0.25">
      <c r="A4" s="165">
        <v>202223</v>
      </c>
      <c r="B4" s="103" t="s">
        <v>180</v>
      </c>
      <c r="C4" s="104">
        <f>Nursery!C13</f>
        <v>1018</v>
      </c>
      <c r="D4" s="103">
        <v>3</v>
      </c>
      <c r="E4" s="103">
        <f t="shared" si="0"/>
        <v>552</v>
      </c>
      <c r="F4" s="105">
        <f>IF(Nursery!D13="o",Nursery!E13,0)</f>
        <v>0</v>
      </c>
      <c r="G4" s="105"/>
    </row>
    <row r="5" spans="1:8" x14ac:dyDescent="0.25">
      <c r="A5" s="165">
        <v>202223</v>
      </c>
      <c r="B5" s="103" t="s">
        <v>180</v>
      </c>
      <c r="C5" s="104">
        <f>Nursery!C11</f>
        <v>1003</v>
      </c>
      <c r="D5" s="103">
        <f t="shared" ref="D5:D22" si="1">D2+1</f>
        <v>4</v>
      </c>
      <c r="E5" s="103">
        <f t="shared" si="0"/>
        <v>552</v>
      </c>
      <c r="F5" s="105">
        <f>IF(Nursery!D11="c",Nursery!E11,0)</f>
        <v>0</v>
      </c>
      <c r="G5" s="105"/>
    </row>
    <row r="6" spans="1:8" x14ac:dyDescent="0.25">
      <c r="A6" s="165">
        <v>202223</v>
      </c>
      <c r="B6" s="103" t="s">
        <v>180</v>
      </c>
      <c r="C6" s="104">
        <f>Nursery!C12</f>
        <v>1017</v>
      </c>
      <c r="D6" s="103">
        <f t="shared" si="1"/>
        <v>4</v>
      </c>
      <c r="E6" s="103">
        <f t="shared" si="0"/>
        <v>552</v>
      </c>
      <c r="F6" s="105">
        <f>IF(Nursery!D12="c",Nursery!E12,0)</f>
        <v>0</v>
      </c>
      <c r="G6" s="105"/>
    </row>
    <row r="7" spans="1:8" x14ac:dyDescent="0.25">
      <c r="A7" s="165">
        <v>202223</v>
      </c>
      <c r="B7" s="103" t="s">
        <v>180</v>
      </c>
      <c r="C7" s="104">
        <f>Nursery!C13</f>
        <v>1018</v>
      </c>
      <c r="D7" s="103">
        <f t="shared" si="1"/>
        <v>4</v>
      </c>
      <c r="E7" s="103">
        <f t="shared" si="0"/>
        <v>552</v>
      </c>
      <c r="F7" s="105">
        <f>IF(Nursery!D13="c",Nursery!E13,0)</f>
        <v>0</v>
      </c>
      <c r="G7" s="105"/>
    </row>
    <row r="8" spans="1:8" x14ac:dyDescent="0.25">
      <c r="A8" s="165">
        <v>202223</v>
      </c>
      <c r="B8" s="103" t="s">
        <v>180</v>
      </c>
      <c r="C8" s="104">
        <f>Nursery!C11</f>
        <v>1003</v>
      </c>
      <c r="D8" s="103">
        <f t="shared" si="1"/>
        <v>5</v>
      </c>
      <c r="E8" s="103">
        <f t="shared" si="0"/>
        <v>552</v>
      </c>
      <c r="F8" s="105">
        <f>Nursery!F11</f>
        <v>57.5</v>
      </c>
      <c r="G8" s="105"/>
    </row>
    <row r="9" spans="1:8" x14ac:dyDescent="0.25">
      <c r="A9" s="165">
        <v>202223</v>
      </c>
      <c r="B9" s="103" t="s">
        <v>180</v>
      </c>
      <c r="C9" s="104">
        <f>Nursery!C12</f>
        <v>1017</v>
      </c>
      <c r="D9" s="103">
        <f t="shared" si="1"/>
        <v>5</v>
      </c>
      <c r="E9" s="103">
        <f t="shared" si="0"/>
        <v>552</v>
      </c>
      <c r="F9" s="105">
        <f>Nursery!F12</f>
        <v>26.5</v>
      </c>
      <c r="G9" s="105"/>
    </row>
    <row r="10" spans="1:8" x14ac:dyDescent="0.25">
      <c r="A10" s="165">
        <v>202223</v>
      </c>
      <c r="B10" s="103" t="s">
        <v>180</v>
      </c>
      <c r="C10" s="104">
        <f>Nursery!C13</f>
        <v>1018</v>
      </c>
      <c r="D10" s="103">
        <f t="shared" si="1"/>
        <v>5</v>
      </c>
      <c r="E10" s="103">
        <f t="shared" si="0"/>
        <v>552</v>
      </c>
      <c r="F10" s="105">
        <f>Nursery!F13</f>
        <v>54</v>
      </c>
      <c r="G10" s="105"/>
    </row>
    <row r="11" spans="1:8" x14ac:dyDescent="0.25">
      <c r="A11" s="165">
        <v>202223</v>
      </c>
      <c r="B11" s="103" t="s">
        <v>180</v>
      </c>
      <c r="C11" s="104">
        <f>Nursery!C11</f>
        <v>1003</v>
      </c>
      <c r="D11" s="103">
        <f t="shared" si="1"/>
        <v>6</v>
      </c>
      <c r="E11" s="103">
        <f t="shared" si="0"/>
        <v>552</v>
      </c>
      <c r="F11" s="105">
        <f>Nursery!G11</f>
        <v>467.67</v>
      </c>
      <c r="G11" s="105"/>
    </row>
    <row r="12" spans="1:8" x14ac:dyDescent="0.25">
      <c r="A12" s="165">
        <v>202223</v>
      </c>
      <c r="B12" s="103" t="s">
        <v>180</v>
      </c>
      <c r="C12" s="104">
        <f>Nursery!C12</f>
        <v>1017</v>
      </c>
      <c r="D12" s="103">
        <f t="shared" si="1"/>
        <v>6</v>
      </c>
      <c r="E12" s="103">
        <f t="shared" si="0"/>
        <v>552</v>
      </c>
      <c r="F12" s="105">
        <f>Nursery!G12</f>
        <v>391.51</v>
      </c>
      <c r="G12" s="105"/>
    </row>
    <row r="13" spans="1:8" x14ac:dyDescent="0.25">
      <c r="A13" s="165">
        <v>202223</v>
      </c>
      <c r="B13" s="103" t="s">
        <v>180</v>
      </c>
      <c r="C13" s="104">
        <f>Nursery!C13</f>
        <v>1018</v>
      </c>
      <c r="D13" s="103">
        <f t="shared" si="1"/>
        <v>6</v>
      </c>
      <c r="E13" s="103">
        <f t="shared" si="0"/>
        <v>552</v>
      </c>
      <c r="F13" s="105">
        <f>Nursery!G13</f>
        <v>701.62</v>
      </c>
      <c r="G13" s="105"/>
    </row>
    <row r="14" spans="1:8" x14ac:dyDescent="0.25">
      <c r="A14" s="165">
        <v>202223</v>
      </c>
      <c r="B14" s="103" t="s">
        <v>180</v>
      </c>
      <c r="C14" s="104">
        <f>Nursery!C11</f>
        <v>1003</v>
      </c>
      <c r="D14" s="103">
        <f t="shared" si="1"/>
        <v>7</v>
      </c>
      <c r="E14" s="103">
        <f t="shared" si="0"/>
        <v>552</v>
      </c>
      <c r="F14" s="105">
        <f>Nursery!H11</f>
        <v>8133.3913043478269</v>
      </c>
      <c r="G14" s="105"/>
    </row>
    <row r="15" spans="1:8" x14ac:dyDescent="0.25">
      <c r="A15" s="165">
        <v>202223</v>
      </c>
      <c r="B15" s="103" t="s">
        <v>180</v>
      </c>
      <c r="C15" s="104">
        <f>Nursery!C12</f>
        <v>1017</v>
      </c>
      <c r="D15" s="103">
        <f t="shared" si="1"/>
        <v>7</v>
      </c>
      <c r="E15" s="103">
        <f t="shared" si="0"/>
        <v>552</v>
      </c>
      <c r="F15" s="105">
        <f>Nursery!H12</f>
        <v>14773.962264150943</v>
      </c>
      <c r="G15" s="105"/>
    </row>
    <row r="16" spans="1:8" x14ac:dyDescent="0.25">
      <c r="A16" s="165">
        <v>202223</v>
      </c>
      <c r="B16" s="103" t="s">
        <v>180</v>
      </c>
      <c r="C16" s="104">
        <f>Nursery!C13</f>
        <v>1018</v>
      </c>
      <c r="D16" s="103">
        <f t="shared" si="1"/>
        <v>7</v>
      </c>
      <c r="E16" s="103">
        <f t="shared" si="0"/>
        <v>552</v>
      </c>
      <c r="F16" s="105">
        <f>Nursery!H13</f>
        <v>12992.962962962964</v>
      </c>
      <c r="G16" s="105"/>
    </row>
    <row r="17" spans="1:8" x14ac:dyDescent="0.25">
      <c r="A17" s="165">
        <v>202223</v>
      </c>
      <c r="B17" s="103" t="s">
        <v>180</v>
      </c>
      <c r="C17" s="104">
        <f>Nursery!C11</f>
        <v>1003</v>
      </c>
      <c r="D17" s="103">
        <f t="shared" si="1"/>
        <v>8</v>
      </c>
      <c r="E17" s="103">
        <f t="shared" si="0"/>
        <v>552</v>
      </c>
      <c r="F17" s="105">
        <f>Nursery!I11</f>
        <v>39.808</v>
      </c>
      <c r="G17" s="105"/>
    </row>
    <row r="18" spans="1:8" x14ac:dyDescent="0.25">
      <c r="A18" s="165">
        <v>202223</v>
      </c>
      <c r="B18" s="103" t="s">
        <v>180</v>
      </c>
      <c r="C18" s="104">
        <f>Nursery!C12</f>
        <v>1017</v>
      </c>
      <c r="D18" s="103">
        <f t="shared" si="1"/>
        <v>8</v>
      </c>
      <c r="E18" s="103">
        <f t="shared" si="0"/>
        <v>552</v>
      </c>
      <c r="F18" s="105">
        <f>Nursery!I12</f>
        <v>47.164000000000001</v>
      </c>
      <c r="G18" s="105"/>
    </row>
    <row r="19" spans="1:8" x14ac:dyDescent="0.25">
      <c r="A19" s="165">
        <v>202223</v>
      </c>
      <c r="B19" s="103" t="s">
        <v>180</v>
      </c>
      <c r="C19" s="104">
        <f>Nursery!C13</f>
        <v>1018</v>
      </c>
      <c r="D19" s="103">
        <f t="shared" si="1"/>
        <v>8</v>
      </c>
      <c r="E19" s="103">
        <f t="shared" si="0"/>
        <v>552</v>
      </c>
      <c r="F19" s="105">
        <f>Nursery!I13</f>
        <v>63.765999999999998</v>
      </c>
      <c r="G19" s="105"/>
    </row>
    <row r="20" spans="1:8" x14ac:dyDescent="0.25">
      <c r="A20" s="165">
        <v>202223</v>
      </c>
      <c r="B20" s="103" t="s">
        <v>180</v>
      </c>
      <c r="C20" s="104">
        <f>Nursery!C11</f>
        <v>1003</v>
      </c>
      <c r="D20" s="103">
        <f t="shared" si="1"/>
        <v>9</v>
      </c>
      <c r="E20" s="103">
        <f t="shared" si="0"/>
        <v>552</v>
      </c>
      <c r="F20" s="105">
        <f>Nursery!J11</f>
        <v>0</v>
      </c>
      <c r="G20" s="105"/>
    </row>
    <row r="21" spans="1:8" x14ac:dyDescent="0.25">
      <c r="A21" s="165">
        <v>202223</v>
      </c>
      <c r="B21" s="103" t="s">
        <v>180</v>
      </c>
      <c r="C21" s="104">
        <f>Nursery!C12</f>
        <v>1017</v>
      </c>
      <c r="D21" s="103">
        <f t="shared" si="1"/>
        <v>9</v>
      </c>
      <c r="E21" s="103">
        <f t="shared" si="0"/>
        <v>552</v>
      </c>
      <c r="F21" s="105">
        <f>Nursery!J12</f>
        <v>0</v>
      </c>
      <c r="G21" s="105"/>
    </row>
    <row r="22" spans="1:8" x14ac:dyDescent="0.25">
      <c r="A22" s="165">
        <v>202223</v>
      </c>
      <c r="B22" s="103" t="s">
        <v>180</v>
      </c>
      <c r="C22" s="104">
        <f>Nursery!C13</f>
        <v>1018</v>
      </c>
      <c r="D22" s="103">
        <f t="shared" si="1"/>
        <v>9</v>
      </c>
      <c r="E22" s="103">
        <f t="shared" si="0"/>
        <v>552</v>
      </c>
      <c r="F22" s="105">
        <f>Nursery!J13</f>
        <v>0</v>
      </c>
      <c r="G22" s="105"/>
    </row>
    <row r="23" spans="1:8" x14ac:dyDescent="0.25">
      <c r="A23" s="165">
        <v>202223</v>
      </c>
      <c r="B23" s="103" t="s">
        <v>180</v>
      </c>
      <c r="C23" s="104">
        <v>8881</v>
      </c>
      <c r="D23" s="103">
        <v>5</v>
      </c>
      <c r="E23" s="103">
        <f t="shared" si="0"/>
        <v>552</v>
      </c>
      <c r="F23" s="105">
        <f>Nursery!F15</f>
        <v>138</v>
      </c>
    </row>
    <row r="24" spans="1:8" x14ac:dyDescent="0.25">
      <c r="A24" s="165">
        <v>202223</v>
      </c>
      <c r="B24" s="103" t="s">
        <v>180</v>
      </c>
      <c r="C24" s="104">
        <v>8881</v>
      </c>
      <c r="D24" s="103">
        <f>D23+1</f>
        <v>6</v>
      </c>
      <c r="E24" s="103">
        <f t="shared" si="0"/>
        <v>552</v>
      </c>
      <c r="F24" s="105">
        <f>Nursery!G15</f>
        <v>1560.8000000000002</v>
      </c>
      <c r="G24" s="105"/>
    </row>
    <row r="25" spans="1:8" x14ac:dyDescent="0.25">
      <c r="A25" s="165">
        <v>202223</v>
      </c>
      <c r="B25" s="103" t="s">
        <v>180</v>
      </c>
      <c r="C25" s="104">
        <v>8881</v>
      </c>
      <c r="D25" s="103">
        <f>D24+1</f>
        <v>7</v>
      </c>
      <c r="E25" s="103">
        <f t="shared" si="0"/>
        <v>552</v>
      </c>
      <c r="F25" s="105">
        <f>Nursery!H15</f>
        <v>11310.144927536234</v>
      </c>
      <c r="G25" s="105"/>
    </row>
    <row r="26" spans="1:8" x14ac:dyDescent="0.25">
      <c r="A26" s="165">
        <v>202223</v>
      </c>
      <c r="B26" s="103" t="s">
        <v>180</v>
      </c>
      <c r="C26" s="104">
        <v>8881</v>
      </c>
      <c r="D26" s="103">
        <f>D25+1</f>
        <v>8</v>
      </c>
      <c r="E26" s="103">
        <f t="shared" si="0"/>
        <v>552</v>
      </c>
      <c r="F26" s="105">
        <f>Nursery!I15</f>
        <v>150.738</v>
      </c>
      <c r="G26" s="105"/>
    </row>
    <row r="27" spans="1:8" x14ac:dyDescent="0.25">
      <c r="A27" s="165">
        <v>202223</v>
      </c>
      <c r="B27" s="103" t="s">
        <v>180</v>
      </c>
      <c r="C27" s="104">
        <v>8881</v>
      </c>
      <c r="D27" s="103">
        <f>D26+1</f>
        <v>9</v>
      </c>
      <c r="E27" s="103">
        <f t="shared" si="0"/>
        <v>552</v>
      </c>
      <c r="F27" s="105">
        <f>Nursery!J15</f>
        <v>0</v>
      </c>
      <c r="G27" s="105"/>
      <c r="H27" s="107" t="s">
        <v>276</v>
      </c>
    </row>
    <row r="28" spans="1:8" x14ac:dyDescent="0.25">
      <c r="A28" s="165">
        <v>202223</v>
      </c>
      <c r="B28" s="103" t="s">
        <v>180</v>
      </c>
      <c r="C28" s="104">
        <f>Primary!$C11</f>
        <v>2001</v>
      </c>
      <c r="D28" s="103">
        <v>3</v>
      </c>
      <c r="E28" s="103">
        <f t="shared" si="0"/>
        <v>552</v>
      </c>
      <c r="F28" s="103">
        <f>IF(Primary!D11="o",Primary!E11,0)</f>
        <v>0</v>
      </c>
      <c r="H28" s="108" t="s">
        <v>277</v>
      </c>
    </row>
    <row r="29" spans="1:8" x14ac:dyDescent="0.25">
      <c r="A29" s="165">
        <v>202223</v>
      </c>
      <c r="B29" s="103" t="s">
        <v>180</v>
      </c>
      <c r="C29" s="104">
        <f>Primary!$C12</f>
        <v>2003</v>
      </c>
      <c r="D29" s="103">
        <v>3</v>
      </c>
      <c r="E29" s="103">
        <f t="shared" ref="E29:E92" si="2">AuthCode</f>
        <v>552</v>
      </c>
      <c r="F29" s="103">
        <f>IF(Primary!D12="o",Primary!E12,0)</f>
        <v>0</v>
      </c>
    </row>
    <row r="30" spans="1:8" x14ac:dyDescent="0.25">
      <c r="A30" s="165">
        <v>202223</v>
      </c>
      <c r="B30" s="103" t="s">
        <v>180</v>
      </c>
      <c r="C30" s="104">
        <f>Primary!$C13</f>
        <v>2005</v>
      </c>
      <c r="D30" s="103">
        <v>3</v>
      </c>
      <c r="E30" s="103">
        <f t="shared" si="2"/>
        <v>552</v>
      </c>
      <c r="F30" s="103">
        <f>IF(Primary!D13="o",Primary!E13,0)</f>
        <v>0</v>
      </c>
    </row>
    <row r="31" spans="1:8" x14ac:dyDescent="0.25">
      <c r="A31" s="165">
        <v>202223</v>
      </c>
      <c r="B31" s="103" t="s">
        <v>180</v>
      </c>
      <c r="C31" s="104">
        <f>Primary!$C14</f>
        <v>2007</v>
      </c>
      <c r="D31" s="103">
        <v>3</v>
      </c>
      <c r="E31" s="103">
        <f t="shared" si="2"/>
        <v>552</v>
      </c>
      <c r="F31" s="103">
        <f>IF(Primary!D14="o",Primary!E14,0)</f>
        <v>0</v>
      </c>
    </row>
    <row r="32" spans="1:8" x14ac:dyDescent="0.25">
      <c r="A32" s="165">
        <v>202223</v>
      </c>
      <c r="B32" s="103" t="s">
        <v>180</v>
      </c>
      <c r="C32" s="104">
        <f>Primary!$C15</f>
        <v>2009</v>
      </c>
      <c r="D32" s="103">
        <v>3</v>
      </c>
      <c r="E32" s="103">
        <f t="shared" si="2"/>
        <v>552</v>
      </c>
      <c r="F32" s="103">
        <f>IF(Primary!D15="o",Primary!E15,0)</f>
        <v>0</v>
      </c>
    </row>
    <row r="33" spans="1:6" x14ac:dyDescent="0.25">
      <c r="A33" s="165">
        <v>202223</v>
      </c>
      <c r="B33" s="103" t="s">
        <v>180</v>
      </c>
      <c r="C33" s="104">
        <f>Primary!$C16</f>
        <v>2011</v>
      </c>
      <c r="D33" s="103">
        <v>3</v>
      </c>
      <c r="E33" s="103">
        <f t="shared" si="2"/>
        <v>552</v>
      </c>
      <c r="F33" s="103">
        <f>IF(Primary!D16="o",Primary!E16,0)</f>
        <v>0</v>
      </c>
    </row>
    <row r="34" spans="1:6" x14ac:dyDescent="0.25">
      <c r="A34" s="165">
        <v>202223</v>
      </c>
      <c r="B34" s="103" t="s">
        <v>180</v>
      </c>
      <c r="C34" s="104">
        <f>Primary!$C17</f>
        <v>2015</v>
      </c>
      <c r="D34" s="103">
        <v>3</v>
      </c>
      <c r="E34" s="103">
        <f t="shared" si="2"/>
        <v>552</v>
      </c>
      <c r="F34" s="103">
        <f>IF(Primary!D17="o",Primary!E17,0)</f>
        <v>0</v>
      </c>
    </row>
    <row r="35" spans="1:6" x14ac:dyDescent="0.25">
      <c r="A35" s="165">
        <v>202223</v>
      </c>
      <c r="B35" s="103" t="s">
        <v>180</v>
      </c>
      <c r="C35" s="104">
        <f>Primary!$C18</f>
        <v>2017</v>
      </c>
      <c r="D35" s="103">
        <v>3</v>
      </c>
      <c r="E35" s="103">
        <f t="shared" si="2"/>
        <v>552</v>
      </c>
      <c r="F35" s="103">
        <f>IF(Primary!D18="o",Primary!E18,0)</f>
        <v>0</v>
      </c>
    </row>
    <row r="36" spans="1:6" x14ac:dyDescent="0.25">
      <c r="A36" s="165">
        <v>202223</v>
      </c>
      <c r="B36" s="103" t="s">
        <v>180</v>
      </c>
      <c r="C36" s="104">
        <f>Primary!$C19</f>
        <v>2019</v>
      </c>
      <c r="D36" s="103">
        <v>3</v>
      </c>
      <c r="E36" s="103">
        <f t="shared" si="2"/>
        <v>552</v>
      </c>
      <c r="F36" s="103">
        <f>IF(Primary!D19="o",Primary!E19,0)</f>
        <v>0</v>
      </c>
    </row>
    <row r="37" spans="1:6" x14ac:dyDescent="0.25">
      <c r="A37" s="165">
        <v>202223</v>
      </c>
      <c r="B37" s="103" t="s">
        <v>180</v>
      </c>
      <c r="C37" s="104">
        <f>Primary!$C20</f>
        <v>2031</v>
      </c>
      <c r="D37" s="103">
        <v>3</v>
      </c>
      <c r="E37" s="103">
        <f t="shared" si="2"/>
        <v>552</v>
      </c>
      <c r="F37" s="103">
        <f>IF(Primary!D20="o",Primary!E20,0)</f>
        <v>0</v>
      </c>
    </row>
    <row r="38" spans="1:6" x14ac:dyDescent="0.25">
      <c r="A38" s="165">
        <v>202223</v>
      </c>
      <c r="B38" s="103" t="s">
        <v>180</v>
      </c>
      <c r="C38" s="104">
        <f>Primary!$C21</f>
        <v>2033</v>
      </c>
      <c r="D38" s="103">
        <v>3</v>
      </c>
      <c r="E38" s="103">
        <f t="shared" si="2"/>
        <v>552</v>
      </c>
      <c r="F38" s="103">
        <f>IF(Primary!D21="o",Primary!E21,0)</f>
        <v>0</v>
      </c>
    </row>
    <row r="39" spans="1:6" x14ac:dyDescent="0.25">
      <c r="A39" s="165">
        <v>202223</v>
      </c>
      <c r="B39" s="103" t="s">
        <v>180</v>
      </c>
      <c r="C39" s="104">
        <f>Primary!$C22</f>
        <v>2037</v>
      </c>
      <c r="D39" s="103">
        <v>3</v>
      </c>
      <c r="E39" s="103">
        <f t="shared" si="2"/>
        <v>552</v>
      </c>
      <c r="F39" s="103">
        <f>IF(Primary!D22="o",Primary!E22,0)</f>
        <v>0</v>
      </c>
    </row>
    <row r="40" spans="1:6" x14ac:dyDescent="0.25">
      <c r="A40" s="165">
        <v>202223</v>
      </c>
      <c r="B40" s="103" t="s">
        <v>180</v>
      </c>
      <c r="C40" s="104">
        <f>Primary!$C23</f>
        <v>2039</v>
      </c>
      <c r="D40" s="103">
        <v>3</v>
      </c>
      <c r="E40" s="103">
        <f t="shared" si="2"/>
        <v>552</v>
      </c>
      <c r="F40" s="103">
        <f>IF(Primary!D23="o",Primary!E23,0)</f>
        <v>0</v>
      </c>
    </row>
    <row r="41" spans="1:6" x14ac:dyDescent="0.25">
      <c r="A41" s="165">
        <v>202223</v>
      </c>
      <c r="B41" s="103" t="s">
        <v>180</v>
      </c>
      <c r="C41" s="104">
        <f>Primary!$C24</f>
        <v>2041</v>
      </c>
      <c r="D41" s="103">
        <v>3</v>
      </c>
      <c r="E41" s="103">
        <f t="shared" si="2"/>
        <v>552</v>
      </c>
      <c r="F41" s="103">
        <f>IF(Primary!D24="o",Primary!E24,0)</f>
        <v>0</v>
      </c>
    </row>
    <row r="42" spans="1:6" x14ac:dyDescent="0.25">
      <c r="A42" s="165">
        <v>202223</v>
      </c>
      <c r="B42" s="103" t="s">
        <v>180</v>
      </c>
      <c r="C42" s="104">
        <f>Primary!$C25</f>
        <v>2043</v>
      </c>
      <c r="D42" s="103">
        <v>3</v>
      </c>
      <c r="E42" s="103">
        <f t="shared" si="2"/>
        <v>552</v>
      </c>
      <c r="F42" s="103">
        <f>IF(Primary!D25="o",Primary!E25,0)</f>
        <v>0</v>
      </c>
    </row>
    <row r="43" spans="1:6" x14ac:dyDescent="0.25">
      <c r="A43" s="165">
        <v>202223</v>
      </c>
      <c r="B43" s="103" t="s">
        <v>180</v>
      </c>
      <c r="C43" s="104">
        <f>Primary!$C26</f>
        <v>2045</v>
      </c>
      <c r="D43" s="103">
        <v>3</v>
      </c>
      <c r="E43" s="103">
        <f t="shared" si="2"/>
        <v>552</v>
      </c>
      <c r="F43" s="103">
        <f>IF(Primary!D26="o",Primary!E26,0)</f>
        <v>0</v>
      </c>
    </row>
    <row r="44" spans="1:6" x14ac:dyDescent="0.25">
      <c r="A44" s="165">
        <v>202223</v>
      </c>
      <c r="B44" s="103" t="s">
        <v>180</v>
      </c>
      <c r="C44" s="104">
        <f>Primary!$C27</f>
        <v>2050</v>
      </c>
      <c r="D44" s="103">
        <v>3</v>
      </c>
      <c r="E44" s="103">
        <f t="shared" si="2"/>
        <v>552</v>
      </c>
      <c r="F44" s="103">
        <f>IF(Primary!D27="o",Primary!E27,0)</f>
        <v>0</v>
      </c>
    </row>
    <row r="45" spans="1:6" x14ac:dyDescent="0.25">
      <c r="A45" s="165">
        <v>202223</v>
      </c>
      <c r="B45" s="103" t="s">
        <v>180</v>
      </c>
      <c r="C45" s="104">
        <f>Primary!$C28</f>
        <v>2052</v>
      </c>
      <c r="D45" s="103">
        <v>3</v>
      </c>
      <c r="E45" s="103">
        <f t="shared" si="2"/>
        <v>552</v>
      </c>
      <c r="F45" s="103">
        <f>IF(Primary!D28="o",Primary!E28,0)</f>
        <v>0</v>
      </c>
    </row>
    <row r="46" spans="1:6" x14ac:dyDescent="0.25">
      <c r="A46" s="165">
        <v>202223</v>
      </c>
      <c r="B46" s="103" t="s">
        <v>180</v>
      </c>
      <c r="C46" s="104">
        <f>Primary!$C29</f>
        <v>2061</v>
      </c>
      <c r="D46" s="103">
        <v>3</v>
      </c>
      <c r="E46" s="103">
        <f t="shared" si="2"/>
        <v>552</v>
      </c>
      <c r="F46" s="103">
        <f>IF(Primary!D29="o",Primary!E29,0)</f>
        <v>0</v>
      </c>
    </row>
    <row r="47" spans="1:6" x14ac:dyDescent="0.25">
      <c r="A47" s="165">
        <v>202223</v>
      </c>
      <c r="B47" s="103" t="s">
        <v>180</v>
      </c>
      <c r="C47" s="104">
        <f>Primary!$C30</f>
        <v>2065</v>
      </c>
      <c r="D47" s="103">
        <v>3</v>
      </c>
      <c r="E47" s="103">
        <f t="shared" si="2"/>
        <v>552</v>
      </c>
      <c r="F47" s="103">
        <f>IF(Primary!D30="o",Primary!E30,0)</f>
        <v>0</v>
      </c>
    </row>
    <row r="48" spans="1:6" x14ac:dyDescent="0.25">
      <c r="A48" s="165">
        <v>202223</v>
      </c>
      <c r="B48" s="103" t="s">
        <v>180</v>
      </c>
      <c r="C48" s="104">
        <f>Primary!$C31</f>
        <v>2069</v>
      </c>
      <c r="D48" s="103">
        <v>3</v>
      </c>
      <c r="E48" s="103">
        <f t="shared" si="2"/>
        <v>552</v>
      </c>
      <c r="F48" s="103">
        <f>IF(Primary!D31="o",Primary!E31,0)</f>
        <v>0</v>
      </c>
    </row>
    <row r="49" spans="1:6" x14ac:dyDescent="0.25">
      <c r="A49" s="165">
        <v>202223</v>
      </c>
      <c r="B49" s="103" t="s">
        <v>180</v>
      </c>
      <c r="C49" s="104">
        <f>Primary!$C32</f>
        <v>2072</v>
      </c>
      <c r="D49" s="103">
        <v>3</v>
      </c>
      <c r="E49" s="103">
        <f t="shared" si="2"/>
        <v>552</v>
      </c>
      <c r="F49" s="103">
        <f>IF(Primary!D32="o",Primary!E32,0)</f>
        <v>0</v>
      </c>
    </row>
    <row r="50" spans="1:6" x14ac:dyDescent="0.25">
      <c r="A50" s="165">
        <v>202223</v>
      </c>
      <c r="B50" s="103" t="s">
        <v>180</v>
      </c>
      <c r="C50" s="104">
        <f>Primary!$C33</f>
        <v>2074</v>
      </c>
      <c r="D50" s="103">
        <v>3</v>
      </c>
      <c r="E50" s="103">
        <f t="shared" si="2"/>
        <v>552</v>
      </c>
      <c r="F50" s="103">
        <f>IF(Primary!D33="o",Primary!E33,0)</f>
        <v>0</v>
      </c>
    </row>
    <row r="51" spans="1:6" x14ac:dyDescent="0.25">
      <c r="A51" s="165">
        <v>202223</v>
      </c>
      <c r="B51" s="103" t="s">
        <v>180</v>
      </c>
      <c r="C51" s="104">
        <f>Primary!$C34</f>
        <v>2075</v>
      </c>
      <c r="D51" s="103">
        <v>3</v>
      </c>
      <c r="E51" s="103">
        <f t="shared" si="2"/>
        <v>552</v>
      </c>
      <c r="F51" s="103">
        <f>IF(Primary!D34="o",Primary!E34,0)</f>
        <v>0</v>
      </c>
    </row>
    <row r="52" spans="1:6" x14ac:dyDescent="0.25">
      <c r="A52" s="165">
        <v>202223</v>
      </c>
      <c r="B52" s="103" t="s">
        <v>180</v>
      </c>
      <c r="C52" s="104">
        <f>Primary!$C35</f>
        <v>2084</v>
      </c>
      <c r="D52" s="103">
        <v>3</v>
      </c>
      <c r="E52" s="103">
        <f t="shared" si="2"/>
        <v>552</v>
      </c>
      <c r="F52" s="103">
        <f>IF(Primary!D35="o",Primary!E35,0)</f>
        <v>0</v>
      </c>
    </row>
    <row r="53" spans="1:6" x14ac:dyDescent="0.25">
      <c r="A53" s="165">
        <v>202223</v>
      </c>
      <c r="B53" s="103" t="s">
        <v>180</v>
      </c>
      <c r="C53" s="104">
        <f>Primary!$C36</f>
        <v>2090</v>
      </c>
      <c r="D53" s="103">
        <v>3</v>
      </c>
      <c r="E53" s="103">
        <f t="shared" si="2"/>
        <v>552</v>
      </c>
      <c r="F53" s="103">
        <f>IF(Primary!D36="o",Primary!E36,0)</f>
        <v>0</v>
      </c>
    </row>
    <row r="54" spans="1:6" x14ac:dyDescent="0.25">
      <c r="A54" s="165">
        <v>202223</v>
      </c>
      <c r="B54" s="103" t="s">
        <v>180</v>
      </c>
      <c r="C54" s="104">
        <f>Primary!$C37</f>
        <v>2092</v>
      </c>
      <c r="D54" s="103">
        <v>3</v>
      </c>
      <c r="E54" s="103">
        <f t="shared" si="2"/>
        <v>552</v>
      </c>
      <c r="F54" s="103">
        <f>IF(Primary!D37="o",Primary!E37,0)</f>
        <v>0</v>
      </c>
    </row>
    <row r="55" spans="1:6" x14ac:dyDescent="0.25">
      <c r="A55" s="165">
        <v>202223</v>
      </c>
      <c r="B55" s="103" t="s">
        <v>180</v>
      </c>
      <c r="C55" s="104">
        <f>Primary!$C38</f>
        <v>2094</v>
      </c>
      <c r="D55" s="103">
        <v>3</v>
      </c>
      <c r="E55" s="103">
        <f t="shared" si="2"/>
        <v>552</v>
      </c>
      <c r="F55" s="103">
        <f>IF(Primary!D38="o",Primary!E38,0)</f>
        <v>0</v>
      </c>
    </row>
    <row r="56" spans="1:6" x14ac:dyDescent="0.25">
      <c r="A56" s="165">
        <v>202223</v>
      </c>
      <c r="B56" s="103" t="s">
        <v>180</v>
      </c>
      <c r="C56" s="104">
        <f>Primary!$C39</f>
        <v>2096</v>
      </c>
      <c r="D56" s="103">
        <v>3</v>
      </c>
      <c r="E56" s="103">
        <f t="shared" si="2"/>
        <v>552</v>
      </c>
      <c r="F56" s="103">
        <f>IF(Primary!D39="o",Primary!E39,0)</f>
        <v>0</v>
      </c>
    </row>
    <row r="57" spans="1:6" x14ac:dyDescent="0.25">
      <c r="A57" s="165">
        <v>202223</v>
      </c>
      <c r="B57" s="103" t="s">
        <v>180</v>
      </c>
      <c r="C57" s="104">
        <f>Primary!$C40</f>
        <v>2101</v>
      </c>
      <c r="D57" s="103">
        <v>3</v>
      </c>
      <c r="E57" s="103">
        <f t="shared" si="2"/>
        <v>552</v>
      </c>
      <c r="F57" s="103">
        <f>IF(Primary!D40="o",Primary!E40,0)</f>
        <v>0</v>
      </c>
    </row>
    <row r="58" spans="1:6" x14ac:dyDescent="0.25">
      <c r="A58" s="165">
        <v>202223</v>
      </c>
      <c r="B58" s="103" t="s">
        <v>180</v>
      </c>
      <c r="C58" s="104">
        <f>Primary!$C41</f>
        <v>2104</v>
      </c>
      <c r="D58" s="103">
        <v>3</v>
      </c>
      <c r="E58" s="103">
        <f t="shared" si="2"/>
        <v>552</v>
      </c>
      <c r="F58" s="103">
        <f>IF(Primary!D41="o",Primary!E41,0)</f>
        <v>0</v>
      </c>
    </row>
    <row r="59" spans="1:6" x14ac:dyDescent="0.25">
      <c r="A59" s="165">
        <v>202223</v>
      </c>
      <c r="B59" s="103" t="s">
        <v>180</v>
      </c>
      <c r="C59" s="104">
        <f>Primary!$C42</f>
        <v>2107</v>
      </c>
      <c r="D59" s="103">
        <v>3</v>
      </c>
      <c r="E59" s="103">
        <f t="shared" si="2"/>
        <v>552</v>
      </c>
      <c r="F59" s="103">
        <f>IF(Primary!D42="o",Primary!E42,0)</f>
        <v>0</v>
      </c>
    </row>
    <row r="60" spans="1:6" x14ac:dyDescent="0.25">
      <c r="A60" s="165">
        <v>202223</v>
      </c>
      <c r="B60" s="103" t="s">
        <v>180</v>
      </c>
      <c r="C60" s="104">
        <f>Primary!$C43</f>
        <v>2111</v>
      </c>
      <c r="D60" s="103">
        <v>3</v>
      </c>
      <c r="E60" s="103">
        <f t="shared" si="2"/>
        <v>552</v>
      </c>
      <c r="F60" s="103">
        <f>IF(Primary!D43="o",Primary!E43,0)</f>
        <v>0</v>
      </c>
    </row>
    <row r="61" spans="1:6" x14ac:dyDescent="0.25">
      <c r="A61" s="165">
        <v>202223</v>
      </c>
      <c r="B61" s="103" t="s">
        <v>180</v>
      </c>
      <c r="C61" s="104">
        <f>Primary!$C44</f>
        <v>2132</v>
      </c>
      <c r="D61" s="103">
        <v>3</v>
      </c>
      <c r="E61" s="103">
        <f t="shared" si="2"/>
        <v>552</v>
      </c>
      <c r="F61" s="103">
        <f>IF(Primary!D44="o",Primary!E44,0)</f>
        <v>0</v>
      </c>
    </row>
    <row r="62" spans="1:6" x14ac:dyDescent="0.25">
      <c r="A62" s="165">
        <v>202223</v>
      </c>
      <c r="B62" s="103" t="s">
        <v>180</v>
      </c>
      <c r="C62" s="104">
        <f>Primary!$C45</f>
        <v>2137</v>
      </c>
      <c r="D62" s="103">
        <v>3</v>
      </c>
      <c r="E62" s="103">
        <f t="shared" si="2"/>
        <v>552</v>
      </c>
      <c r="F62" s="103">
        <f>IF(Primary!D45="o",Primary!E45,0)</f>
        <v>0</v>
      </c>
    </row>
    <row r="63" spans="1:6" x14ac:dyDescent="0.25">
      <c r="A63" s="165">
        <v>202223</v>
      </c>
      <c r="B63" s="103" t="s">
        <v>180</v>
      </c>
      <c r="C63" s="104">
        <f>Primary!$C46</f>
        <v>2147</v>
      </c>
      <c r="D63" s="103">
        <v>3</v>
      </c>
      <c r="E63" s="103">
        <f t="shared" si="2"/>
        <v>552</v>
      </c>
      <c r="F63" s="103">
        <f>IF(Primary!D46="o",Primary!E46,0)</f>
        <v>0</v>
      </c>
    </row>
    <row r="64" spans="1:6" x14ac:dyDescent="0.25">
      <c r="A64" s="165">
        <v>202223</v>
      </c>
      <c r="B64" s="103" t="s">
        <v>180</v>
      </c>
      <c r="C64" s="104">
        <f>Primary!$C47</f>
        <v>2153</v>
      </c>
      <c r="D64" s="103">
        <v>3</v>
      </c>
      <c r="E64" s="103">
        <f t="shared" si="2"/>
        <v>552</v>
      </c>
      <c r="F64" s="103">
        <f>IF(Primary!D47="o",Primary!E47,0)</f>
        <v>0</v>
      </c>
    </row>
    <row r="65" spans="1:6" x14ac:dyDescent="0.25">
      <c r="A65" s="165">
        <v>202223</v>
      </c>
      <c r="B65" s="103" t="s">
        <v>180</v>
      </c>
      <c r="C65" s="104">
        <f>Primary!$C48</f>
        <v>2164</v>
      </c>
      <c r="D65" s="103">
        <v>3</v>
      </c>
      <c r="E65" s="103">
        <f t="shared" si="2"/>
        <v>552</v>
      </c>
      <c r="F65" s="103">
        <f>IF(Primary!D48="o",Primary!E48,0)</f>
        <v>0</v>
      </c>
    </row>
    <row r="66" spans="1:6" x14ac:dyDescent="0.25">
      <c r="A66" s="165">
        <v>202223</v>
      </c>
      <c r="B66" s="103" t="s">
        <v>180</v>
      </c>
      <c r="C66" s="104">
        <f>Primary!$C49</f>
        <v>2166</v>
      </c>
      <c r="D66" s="103">
        <v>3</v>
      </c>
      <c r="E66" s="103">
        <f t="shared" si="2"/>
        <v>552</v>
      </c>
      <c r="F66" s="103">
        <f>IF(Primary!D49="o",Primary!E49,0)</f>
        <v>0</v>
      </c>
    </row>
    <row r="67" spans="1:6" x14ac:dyDescent="0.25">
      <c r="A67" s="165">
        <v>202223</v>
      </c>
      <c r="B67" s="103" t="s">
        <v>180</v>
      </c>
      <c r="C67" s="104">
        <f>Primary!$C50</f>
        <v>2169</v>
      </c>
      <c r="D67" s="103">
        <v>3</v>
      </c>
      <c r="E67" s="103">
        <f t="shared" si="2"/>
        <v>552</v>
      </c>
      <c r="F67" s="103">
        <f>IF(Primary!D50="o",Primary!E50,0)</f>
        <v>0</v>
      </c>
    </row>
    <row r="68" spans="1:6" x14ac:dyDescent="0.25">
      <c r="A68" s="165">
        <v>202223</v>
      </c>
      <c r="B68" s="103" t="s">
        <v>180</v>
      </c>
      <c r="C68" s="104">
        <f>Primary!$C51</f>
        <v>2170</v>
      </c>
      <c r="D68" s="103">
        <v>3</v>
      </c>
      <c r="E68" s="103">
        <f t="shared" si="2"/>
        <v>552</v>
      </c>
      <c r="F68" s="103">
        <f>IF(Primary!D51="o",Primary!E51,0)</f>
        <v>0</v>
      </c>
    </row>
    <row r="69" spans="1:6" x14ac:dyDescent="0.25">
      <c r="A69" s="165">
        <v>202223</v>
      </c>
      <c r="B69" s="103" t="s">
        <v>180</v>
      </c>
      <c r="C69" s="104">
        <f>Primary!$C52</f>
        <v>2171</v>
      </c>
      <c r="D69" s="103">
        <v>3</v>
      </c>
      <c r="E69" s="103">
        <f t="shared" si="2"/>
        <v>552</v>
      </c>
      <c r="F69" s="103">
        <f>IF(Primary!D52="o",Primary!E52,0)</f>
        <v>0</v>
      </c>
    </row>
    <row r="70" spans="1:6" x14ac:dyDescent="0.25">
      <c r="A70" s="165">
        <v>202223</v>
      </c>
      <c r="B70" s="103" t="s">
        <v>180</v>
      </c>
      <c r="C70" s="104">
        <f>Primary!$C53</f>
        <v>2173</v>
      </c>
      <c r="D70" s="103">
        <v>3</v>
      </c>
      <c r="E70" s="103">
        <f t="shared" si="2"/>
        <v>552</v>
      </c>
      <c r="F70" s="103">
        <f>IF(Primary!D53="o",Primary!E53,0)</f>
        <v>0</v>
      </c>
    </row>
    <row r="71" spans="1:6" x14ac:dyDescent="0.25">
      <c r="A71" s="165">
        <v>202223</v>
      </c>
      <c r="B71" s="103" t="s">
        <v>180</v>
      </c>
      <c r="C71" s="104">
        <f>Primary!$C54</f>
        <v>2174</v>
      </c>
      <c r="D71" s="103">
        <v>3</v>
      </c>
      <c r="E71" s="103">
        <f t="shared" si="2"/>
        <v>552</v>
      </c>
      <c r="F71" s="103">
        <f>IF(Primary!D54="o",Primary!E54,0)</f>
        <v>0</v>
      </c>
    </row>
    <row r="72" spans="1:6" x14ac:dyDescent="0.25">
      <c r="A72" s="165">
        <v>202223</v>
      </c>
      <c r="B72" s="103" t="s">
        <v>180</v>
      </c>
      <c r="C72" s="104">
        <f>Primary!$C55</f>
        <v>2175</v>
      </c>
      <c r="D72" s="103">
        <v>3</v>
      </c>
      <c r="E72" s="103">
        <f t="shared" si="2"/>
        <v>552</v>
      </c>
      <c r="F72" s="103">
        <f>IF(Primary!D55="o",Primary!E55,0)</f>
        <v>0</v>
      </c>
    </row>
    <row r="73" spans="1:6" x14ac:dyDescent="0.25">
      <c r="A73" s="165">
        <v>202223</v>
      </c>
      <c r="B73" s="103" t="s">
        <v>180</v>
      </c>
      <c r="C73" s="104">
        <f>Primary!$C56</f>
        <v>2176</v>
      </c>
      <c r="D73" s="103">
        <v>3</v>
      </c>
      <c r="E73" s="103">
        <f t="shared" si="2"/>
        <v>552</v>
      </c>
      <c r="F73" s="103">
        <f>IF(Primary!D56="o",Primary!E56,0)</f>
        <v>0</v>
      </c>
    </row>
    <row r="74" spans="1:6" x14ac:dyDescent="0.25">
      <c r="A74" s="165">
        <v>202223</v>
      </c>
      <c r="B74" s="103" t="s">
        <v>180</v>
      </c>
      <c r="C74" s="104">
        <f>Primary!$C57</f>
        <v>2177</v>
      </c>
      <c r="D74" s="103">
        <v>3</v>
      </c>
      <c r="E74" s="103">
        <f t="shared" si="2"/>
        <v>552</v>
      </c>
      <c r="F74" s="103">
        <f>IF(Primary!D57="o",Primary!E57,0)</f>
        <v>0</v>
      </c>
    </row>
    <row r="75" spans="1:6" x14ac:dyDescent="0.25">
      <c r="A75" s="165">
        <v>202223</v>
      </c>
      <c r="B75" s="103" t="s">
        <v>180</v>
      </c>
      <c r="C75" s="104">
        <f>Primary!$C58</f>
        <v>2179</v>
      </c>
      <c r="D75" s="103">
        <v>3</v>
      </c>
      <c r="E75" s="103">
        <f t="shared" si="2"/>
        <v>552</v>
      </c>
      <c r="F75" s="103">
        <f>IF(Primary!D58="o",Primary!E58,0)</f>
        <v>0</v>
      </c>
    </row>
    <row r="76" spans="1:6" x14ac:dyDescent="0.25">
      <c r="A76" s="165">
        <v>202223</v>
      </c>
      <c r="B76" s="103" t="s">
        <v>180</v>
      </c>
      <c r="C76" s="104">
        <f>Primary!$C59</f>
        <v>2180</v>
      </c>
      <c r="D76" s="103">
        <v>3</v>
      </c>
      <c r="E76" s="103">
        <f t="shared" si="2"/>
        <v>552</v>
      </c>
      <c r="F76" s="103">
        <f>IF(Primary!D59="o",Primary!E59,0)</f>
        <v>0</v>
      </c>
    </row>
    <row r="77" spans="1:6" x14ac:dyDescent="0.25">
      <c r="A77" s="165">
        <v>202223</v>
      </c>
      <c r="B77" s="103" t="s">
        <v>180</v>
      </c>
      <c r="C77" s="104">
        <f>Primary!$C60</f>
        <v>2305</v>
      </c>
      <c r="D77" s="103">
        <v>3</v>
      </c>
      <c r="E77" s="103">
        <f t="shared" si="2"/>
        <v>552</v>
      </c>
      <c r="F77" s="103">
        <f>IF(Primary!D60="o",Primary!E60,0)</f>
        <v>0</v>
      </c>
    </row>
    <row r="78" spans="1:6" x14ac:dyDescent="0.25">
      <c r="A78" s="165">
        <v>202223</v>
      </c>
      <c r="B78" s="103" t="s">
        <v>180</v>
      </c>
      <c r="C78" s="104">
        <f>Primary!$C61</f>
        <v>2306</v>
      </c>
      <c r="D78" s="103">
        <v>3</v>
      </c>
      <c r="E78" s="103">
        <f t="shared" si="2"/>
        <v>552</v>
      </c>
      <c r="F78" s="103">
        <f>IF(Primary!D61="o",Primary!E61,0)</f>
        <v>0</v>
      </c>
    </row>
    <row r="79" spans="1:6" x14ac:dyDescent="0.25">
      <c r="A79" s="165">
        <v>202223</v>
      </c>
      <c r="B79" s="103" t="s">
        <v>180</v>
      </c>
      <c r="C79" s="104">
        <f>Primary!$C62</f>
        <v>2308</v>
      </c>
      <c r="D79" s="103">
        <v>3</v>
      </c>
      <c r="E79" s="103">
        <f t="shared" si="2"/>
        <v>552</v>
      </c>
      <c r="F79" s="103">
        <f>IF(Primary!D62="o",Primary!E62,0)</f>
        <v>0</v>
      </c>
    </row>
    <row r="80" spans="1:6" x14ac:dyDescent="0.25">
      <c r="A80" s="165">
        <v>202223</v>
      </c>
      <c r="B80" s="103" t="s">
        <v>180</v>
      </c>
      <c r="C80" s="104">
        <f>Primary!$C63</f>
        <v>2309</v>
      </c>
      <c r="D80" s="103">
        <v>3</v>
      </c>
      <c r="E80" s="103">
        <f t="shared" si="2"/>
        <v>552</v>
      </c>
      <c r="F80" s="103">
        <f>IF(Primary!D63="o",Primary!E63,0)</f>
        <v>0</v>
      </c>
    </row>
    <row r="81" spans="1:6" x14ac:dyDescent="0.25">
      <c r="A81" s="165">
        <v>202223</v>
      </c>
      <c r="B81" s="103" t="s">
        <v>180</v>
      </c>
      <c r="C81" s="104">
        <f>Primary!$C64</f>
        <v>2310</v>
      </c>
      <c r="D81" s="103">
        <v>3</v>
      </c>
      <c r="E81" s="103">
        <f t="shared" si="2"/>
        <v>552</v>
      </c>
      <c r="F81" s="103">
        <f>IF(Primary!D64="o",Primary!E64,0)</f>
        <v>0</v>
      </c>
    </row>
    <row r="82" spans="1:6" x14ac:dyDescent="0.25">
      <c r="A82" s="165">
        <v>202223</v>
      </c>
      <c r="B82" s="103" t="s">
        <v>180</v>
      </c>
      <c r="C82" s="104">
        <f>Primary!$C65</f>
        <v>2311</v>
      </c>
      <c r="D82" s="103">
        <v>3</v>
      </c>
      <c r="E82" s="103">
        <f t="shared" si="2"/>
        <v>552</v>
      </c>
      <c r="F82" s="103">
        <f>IF(Primary!D65="o",Primary!E65,0)</f>
        <v>0</v>
      </c>
    </row>
    <row r="83" spans="1:6" x14ac:dyDescent="0.25">
      <c r="A83" s="165">
        <v>202223</v>
      </c>
      <c r="B83" s="103" t="s">
        <v>180</v>
      </c>
      <c r="C83" s="104">
        <f>Primary!$C66</f>
        <v>2312</v>
      </c>
      <c r="D83" s="103">
        <v>3</v>
      </c>
      <c r="E83" s="103">
        <f t="shared" si="2"/>
        <v>552</v>
      </c>
      <c r="F83" s="103">
        <f>IF(Primary!D66="o",Primary!E66,0)</f>
        <v>0</v>
      </c>
    </row>
    <row r="84" spans="1:6" x14ac:dyDescent="0.25">
      <c r="A84" s="165">
        <v>202223</v>
      </c>
      <c r="B84" s="103" t="s">
        <v>180</v>
      </c>
      <c r="C84" s="104">
        <f>Primary!$C67</f>
        <v>2313</v>
      </c>
      <c r="D84" s="103">
        <v>3</v>
      </c>
      <c r="E84" s="103">
        <f t="shared" si="2"/>
        <v>552</v>
      </c>
      <c r="F84" s="103">
        <f>IF(Primary!D67="o",Primary!E67,0)</f>
        <v>0</v>
      </c>
    </row>
    <row r="85" spans="1:6" x14ac:dyDescent="0.25">
      <c r="A85" s="165">
        <v>202223</v>
      </c>
      <c r="B85" s="103" t="s">
        <v>180</v>
      </c>
      <c r="C85" s="104">
        <f>Primary!$C68</f>
        <v>2314</v>
      </c>
      <c r="D85" s="103">
        <v>3</v>
      </c>
      <c r="E85" s="103">
        <f t="shared" si="2"/>
        <v>552</v>
      </c>
      <c r="F85" s="103">
        <f>IF(Primary!D68="o",Primary!E68,0)</f>
        <v>0</v>
      </c>
    </row>
    <row r="86" spans="1:6" x14ac:dyDescent="0.25">
      <c r="A86" s="165">
        <v>202223</v>
      </c>
      <c r="B86" s="103" t="s">
        <v>180</v>
      </c>
      <c r="C86" s="104">
        <f>Primary!$C69</f>
        <v>2315</v>
      </c>
      <c r="D86" s="103">
        <v>3</v>
      </c>
      <c r="E86" s="103">
        <f t="shared" si="2"/>
        <v>552</v>
      </c>
      <c r="F86" s="103">
        <f>IF(Primary!D69="o",Primary!E69,0)</f>
        <v>0</v>
      </c>
    </row>
    <row r="87" spans="1:6" x14ac:dyDescent="0.25">
      <c r="A87" s="165">
        <v>202223</v>
      </c>
      <c r="B87" s="103" t="s">
        <v>180</v>
      </c>
      <c r="C87" s="104">
        <f>Primary!$C70</f>
        <v>2317</v>
      </c>
      <c r="D87" s="103">
        <v>3</v>
      </c>
      <c r="E87" s="103">
        <f t="shared" si="2"/>
        <v>552</v>
      </c>
      <c r="F87" s="103">
        <f>IF(Primary!D70="o",Primary!E70,0)</f>
        <v>0</v>
      </c>
    </row>
    <row r="88" spans="1:6" x14ac:dyDescent="0.25">
      <c r="A88" s="165">
        <v>202223</v>
      </c>
      <c r="B88" s="103" t="s">
        <v>180</v>
      </c>
      <c r="C88" s="104">
        <f>Primary!$C71</f>
        <v>2318</v>
      </c>
      <c r="D88" s="103">
        <v>3</v>
      </c>
      <c r="E88" s="103">
        <f t="shared" si="2"/>
        <v>552</v>
      </c>
      <c r="F88" s="103">
        <f>IF(Primary!D71="o",Primary!E71,0)</f>
        <v>0</v>
      </c>
    </row>
    <row r="89" spans="1:6" x14ac:dyDescent="0.25">
      <c r="A89" s="165">
        <v>202223</v>
      </c>
      <c r="B89" s="103" t="s">
        <v>180</v>
      </c>
      <c r="C89" s="104">
        <f>Primary!$C72</f>
        <v>2319</v>
      </c>
      <c r="D89" s="103">
        <v>3</v>
      </c>
      <c r="E89" s="103">
        <f t="shared" si="2"/>
        <v>552</v>
      </c>
      <c r="F89" s="103">
        <f>IF(Primary!D72="o",Primary!E72,0)</f>
        <v>0</v>
      </c>
    </row>
    <row r="90" spans="1:6" x14ac:dyDescent="0.25">
      <c r="A90" s="165">
        <v>202223</v>
      </c>
      <c r="B90" s="103" t="s">
        <v>180</v>
      </c>
      <c r="C90" s="104">
        <f>Primary!$C73</f>
        <v>2320</v>
      </c>
      <c r="D90" s="103">
        <v>3</v>
      </c>
      <c r="E90" s="103">
        <f t="shared" si="2"/>
        <v>552</v>
      </c>
      <c r="F90" s="103">
        <f>IF(Primary!D73="o",Primary!E73,0)</f>
        <v>0</v>
      </c>
    </row>
    <row r="91" spans="1:6" x14ac:dyDescent="0.25">
      <c r="A91" s="165">
        <v>202223</v>
      </c>
      <c r="B91" s="103" t="s">
        <v>180</v>
      </c>
      <c r="C91" s="104">
        <f>Primary!$C74</f>
        <v>2321</v>
      </c>
      <c r="D91" s="103">
        <v>3</v>
      </c>
      <c r="E91" s="103">
        <f t="shared" si="2"/>
        <v>552</v>
      </c>
      <c r="F91" s="103">
        <f>IF(Primary!D74="o",Primary!E74,0)</f>
        <v>0</v>
      </c>
    </row>
    <row r="92" spans="1:6" x14ac:dyDescent="0.25">
      <c r="A92" s="165">
        <v>202223</v>
      </c>
      <c r="B92" s="103" t="s">
        <v>180</v>
      </c>
      <c r="C92" s="104">
        <f>Primary!$C75</f>
        <v>2322</v>
      </c>
      <c r="D92" s="103">
        <v>3</v>
      </c>
      <c r="E92" s="103">
        <f t="shared" si="2"/>
        <v>552</v>
      </c>
      <c r="F92" s="103">
        <f>IF(Primary!D75="o",Primary!E75,0)</f>
        <v>0</v>
      </c>
    </row>
    <row r="93" spans="1:6" x14ac:dyDescent="0.25">
      <c r="A93" s="165">
        <v>202223</v>
      </c>
      <c r="B93" s="103" t="s">
        <v>180</v>
      </c>
      <c r="C93" s="104">
        <f>Primary!$C76</f>
        <v>2323</v>
      </c>
      <c r="D93" s="103">
        <v>3</v>
      </c>
      <c r="E93" s="103">
        <f t="shared" ref="E93:E132" si="3">AuthCode</f>
        <v>552</v>
      </c>
      <c r="F93" s="103">
        <f>IF(Primary!D76="o",Primary!E76,0)</f>
        <v>0</v>
      </c>
    </row>
    <row r="94" spans="1:6" x14ac:dyDescent="0.25">
      <c r="A94" s="165">
        <v>202223</v>
      </c>
      <c r="B94" s="103" t="s">
        <v>180</v>
      </c>
      <c r="C94" s="104">
        <f>Primary!$C77</f>
        <v>2324</v>
      </c>
      <c r="D94" s="103">
        <v>3</v>
      </c>
      <c r="E94" s="103">
        <f t="shared" si="3"/>
        <v>552</v>
      </c>
      <c r="F94" s="103">
        <f>IF(Primary!D77="o",Primary!E77,0)</f>
        <v>0</v>
      </c>
    </row>
    <row r="95" spans="1:6" x14ac:dyDescent="0.25">
      <c r="A95" s="165">
        <v>202223</v>
      </c>
      <c r="B95" s="103" t="s">
        <v>180</v>
      </c>
      <c r="C95" s="104">
        <f>Primary!$C78</f>
        <v>2325</v>
      </c>
      <c r="D95" s="103">
        <v>3</v>
      </c>
      <c r="E95" s="103">
        <f t="shared" si="3"/>
        <v>552</v>
      </c>
      <c r="F95" s="103">
        <f>IF(Primary!D78="o",Primary!E78,0)</f>
        <v>0</v>
      </c>
    </row>
    <row r="96" spans="1:6" x14ac:dyDescent="0.25">
      <c r="A96" s="165">
        <v>202223</v>
      </c>
      <c r="B96" s="103" t="s">
        <v>180</v>
      </c>
      <c r="C96" s="104">
        <f>Primary!$C79</f>
        <v>2326</v>
      </c>
      <c r="D96" s="103">
        <v>3</v>
      </c>
      <c r="E96" s="103">
        <f t="shared" si="3"/>
        <v>552</v>
      </c>
      <c r="F96" s="103">
        <f>IF(Primary!D79="o",Primary!E79,0)</f>
        <v>0</v>
      </c>
    </row>
    <row r="97" spans="1:6" x14ac:dyDescent="0.25">
      <c r="A97" s="165">
        <v>202223</v>
      </c>
      <c r="B97" s="103" t="s">
        <v>180</v>
      </c>
      <c r="C97" s="104">
        <f>Primary!$C80</f>
        <v>2327</v>
      </c>
      <c r="D97" s="103">
        <v>3</v>
      </c>
      <c r="E97" s="103">
        <f t="shared" si="3"/>
        <v>552</v>
      </c>
      <c r="F97" s="103">
        <f>IF(Primary!D80="o",Primary!E80,0)</f>
        <v>0</v>
      </c>
    </row>
    <row r="98" spans="1:6" x14ac:dyDescent="0.25">
      <c r="A98" s="165">
        <v>202223</v>
      </c>
      <c r="B98" s="103" t="s">
        <v>180</v>
      </c>
      <c r="C98" s="104">
        <f>Primary!$C81</f>
        <v>2328</v>
      </c>
      <c r="D98" s="103">
        <v>3</v>
      </c>
      <c r="E98" s="103">
        <f t="shared" si="3"/>
        <v>552</v>
      </c>
      <c r="F98" s="103">
        <f>IF(Primary!D81="o",Primary!E81,0)</f>
        <v>0</v>
      </c>
    </row>
    <row r="99" spans="1:6" x14ac:dyDescent="0.25">
      <c r="A99" s="165">
        <v>202223</v>
      </c>
      <c r="B99" s="103" t="s">
        <v>180</v>
      </c>
      <c r="C99" s="104">
        <f>Primary!$C82</f>
        <v>2329</v>
      </c>
      <c r="D99" s="103">
        <v>3</v>
      </c>
      <c r="E99" s="103">
        <f t="shared" si="3"/>
        <v>552</v>
      </c>
      <c r="F99" s="103">
        <f>IF(Primary!D82="o",Primary!E82,0)</f>
        <v>0</v>
      </c>
    </row>
    <row r="100" spans="1:6" x14ac:dyDescent="0.25">
      <c r="A100" s="165">
        <v>202223</v>
      </c>
      <c r="B100" s="103" t="s">
        <v>180</v>
      </c>
      <c r="C100" s="104">
        <f>Primary!$C83</f>
        <v>2330</v>
      </c>
      <c r="D100" s="103">
        <v>3</v>
      </c>
      <c r="E100" s="103">
        <f t="shared" si="3"/>
        <v>552</v>
      </c>
      <c r="F100" s="103">
        <f>IF(Primary!D83="o",Primary!E83,0)</f>
        <v>0</v>
      </c>
    </row>
    <row r="101" spans="1:6" x14ac:dyDescent="0.25">
      <c r="A101" s="165">
        <v>202223</v>
      </c>
      <c r="B101" s="103" t="s">
        <v>180</v>
      </c>
      <c r="C101" s="104">
        <f>Primary!$C84</f>
        <v>2331</v>
      </c>
      <c r="D101" s="103">
        <v>3</v>
      </c>
      <c r="E101" s="103">
        <f t="shared" si="3"/>
        <v>552</v>
      </c>
      <c r="F101" s="103">
        <f>IF(Primary!D84="o",Primary!E84,0)</f>
        <v>0</v>
      </c>
    </row>
    <row r="102" spans="1:6" x14ac:dyDescent="0.25">
      <c r="A102" s="165">
        <v>202223</v>
      </c>
      <c r="B102" s="103" t="s">
        <v>180</v>
      </c>
      <c r="C102" s="104">
        <f>Primary!$C85</f>
        <v>2332</v>
      </c>
      <c r="D102" s="103">
        <v>3</v>
      </c>
      <c r="E102" s="103">
        <f t="shared" si="3"/>
        <v>552</v>
      </c>
      <c r="F102" s="103">
        <f>IF(Primary!D85="o",Primary!E85,0)</f>
        <v>0</v>
      </c>
    </row>
    <row r="103" spans="1:6" x14ac:dyDescent="0.25">
      <c r="A103" s="165">
        <v>202223</v>
      </c>
      <c r="B103" s="103" t="s">
        <v>180</v>
      </c>
      <c r="C103" s="104">
        <f>Primary!$C86</f>
        <v>3000</v>
      </c>
      <c r="D103" s="103">
        <v>3</v>
      </c>
      <c r="E103" s="103">
        <f t="shared" si="3"/>
        <v>552</v>
      </c>
      <c r="F103" s="103">
        <f>IF(Primary!D86="o",Primary!E86,0)</f>
        <v>0</v>
      </c>
    </row>
    <row r="104" spans="1:6" x14ac:dyDescent="0.25">
      <c r="A104" s="165">
        <v>202223</v>
      </c>
      <c r="B104" s="103" t="s">
        <v>180</v>
      </c>
      <c r="C104" s="104">
        <f>Primary!$C87</f>
        <v>3321</v>
      </c>
      <c r="D104" s="103">
        <v>3</v>
      </c>
      <c r="E104" s="103">
        <f t="shared" si="3"/>
        <v>552</v>
      </c>
      <c r="F104" s="103">
        <f>IF(Primary!D87="o",Primary!E87,0)</f>
        <v>0</v>
      </c>
    </row>
    <row r="105" spans="1:6" x14ac:dyDescent="0.25">
      <c r="A105" s="165">
        <v>202223</v>
      </c>
      <c r="B105" s="103" t="s">
        <v>180</v>
      </c>
      <c r="C105" s="104">
        <f>Primary!$C88</f>
        <v>3323</v>
      </c>
      <c r="D105" s="103">
        <v>3</v>
      </c>
      <c r="E105" s="103">
        <f t="shared" si="3"/>
        <v>552</v>
      </c>
      <c r="F105" s="103">
        <f>IF(Primary!D88="o",Primary!E88,0)</f>
        <v>0</v>
      </c>
    </row>
    <row r="106" spans="1:6" x14ac:dyDescent="0.25">
      <c r="A106" s="165">
        <v>202223</v>
      </c>
      <c r="B106" s="103" t="s">
        <v>180</v>
      </c>
      <c r="C106" s="104">
        <f>Primary!$C89</f>
        <v>3328</v>
      </c>
      <c r="D106" s="103">
        <v>3</v>
      </c>
      <c r="E106" s="103">
        <f t="shared" si="3"/>
        <v>552</v>
      </c>
      <c r="F106" s="103">
        <f>IF(Primary!D89="o",Primary!E89,0)</f>
        <v>0</v>
      </c>
    </row>
    <row r="107" spans="1:6" x14ac:dyDescent="0.25">
      <c r="A107" s="165">
        <v>202223</v>
      </c>
      <c r="B107" s="103" t="s">
        <v>180</v>
      </c>
      <c r="C107" s="104">
        <f>Primary!$C90</f>
        <v>3330</v>
      </c>
      <c r="D107" s="103">
        <v>3</v>
      </c>
      <c r="E107" s="103">
        <f t="shared" si="3"/>
        <v>552</v>
      </c>
      <c r="F107" s="103">
        <f>IF(Primary!D90="o",Primary!E90,0)</f>
        <v>0</v>
      </c>
    </row>
    <row r="108" spans="1:6" x14ac:dyDescent="0.25">
      <c r="A108" s="165">
        <v>202223</v>
      </c>
      <c r="B108" s="103" t="s">
        <v>180</v>
      </c>
      <c r="C108" s="104">
        <f>Primary!$C91</f>
        <v>3332</v>
      </c>
      <c r="D108" s="103">
        <v>3</v>
      </c>
      <c r="E108" s="103">
        <f t="shared" si="3"/>
        <v>552</v>
      </c>
      <c r="F108" s="103">
        <f>IF(Primary!D91="o",Primary!E91,0)</f>
        <v>0</v>
      </c>
    </row>
    <row r="109" spans="1:6" x14ac:dyDescent="0.25">
      <c r="A109" s="165">
        <v>202223</v>
      </c>
      <c r="B109" s="103" t="s">
        <v>180</v>
      </c>
      <c r="C109" s="104">
        <f>Primary!$C92</f>
        <v>3334</v>
      </c>
      <c r="D109" s="103">
        <v>3</v>
      </c>
      <c r="E109" s="103">
        <f t="shared" si="3"/>
        <v>552</v>
      </c>
      <c r="F109" s="103">
        <f>IF(Primary!D92="o",Primary!E92,0)</f>
        <v>0</v>
      </c>
    </row>
    <row r="110" spans="1:6" x14ac:dyDescent="0.25">
      <c r="A110" s="165">
        <v>202223</v>
      </c>
      <c r="B110" s="103" t="s">
        <v>180</v>
      </c>
      <c r="C110" s="104">
        <f>Primary!$C93</f>
        <v>3336</v>
      </c>
      <c r="D110" s="103">
        <v>3</v>
      </c>
      <c r="E110" s="103">
        <f t="shared" si="3"/>
        <v>552</v>
      </c>
      <c r="F110" s="103">
        <f>IF(Primary!D93="o",Primary!E93,0)</f>
        <v>0</v>
      </c>
    </row>
    <row r="111" spans="1:6" x14ac:dyDescent="0.25">
      <c r="A111" s="165">
        <v>202223</v>
      </c>
      <c r="B111" s="103" t="s">
        <v>180</v>
      </c>
      <c r="C111" s="104">
        <f>Primary!$C94</f>
        <v>3341</v>
      </c>
      <c r="D111" s="103">
        <v>3</v>
      </c>
      <c r="E111" s="103">
        <f t="shared" si="3"/>
        <v>552</v>
      </c>
      <c r="F111" s="103">
        <f>IF(Primary!D94="o",Primary!E94,0)</f>
        <v>0</v>
      </c>
    </row>
    <row r="112" spans="1:6" x14ac:dyDescent="0.25">
      <c r="A112" s="165">
        <v>202223</v>
      </c>
      <c r="B112" s="103" t="s">
        <v>180</v>
      </c>
      <c r="C112" s="104">
        <f>Primary!$C95</f>
        <v>3343</v>
      </c>
      <c r="D112" s="103">
        <v>3</v>
      </c>
      <c r="E112" s="103">
        <f t="shared" si="3"/>
        <v>552</v>
      </c>
      <c r="F112" s="103">
        <f>IF(Primary!D95="o",Primary!E95,0)</f>
        <v>0</v>
      </c>
    </row>
    <row r="113" spans="1:6" x14ac:dyDescent="0.25">
      <c r="A113" s="165">
        <v>202223</v>
      </c>
      <c r="B113" s="103" t="s">
        <v>180</v>
      </c>
      <c r="C113" s="104">
        <f>Primary!$C96</f>
        <v>3344</v>
      </c>
      <c r="D113" s="103">
        <v>3</v>
      </c>
      <c r="E113" s="103">
        <f t="shared" si="3"/>
        <v>552</v>
      </c>
      <c r="F113" s="103">
        <f>IF(Primary!D96="o",Primary!E96,0)</f>
        <v>0</v>
      </c>
    </row>
    <row r="114" spans="1:6" x14ac:dyDescent="0.25">
      <c r="A114" s="165">
        <v>202223</v>
      </c>
      <c r="B114" s="103" t="s">
        <v>180</v>
      </c>
      <c r="C114" s="104">
        <f>Primary!$C97</f>
        <v>3346</v>
      </c>
      <c r="D114" s="103">
        <v>3</v>
      </c>
      <c r="E114" s="103">
        <f t="shared" si="3"/>
        <v>552</v>
      </c>
      <c r="F114" s="103">
        <f>IF(Primary!D97="o",Primary!E97,0)</f>
        <v>0</v>
      </c>
    </row>
    <row r="115" spans="1:6" x14ac:dyDescent="0.25">
      <c r="A115" s="165">
        <v>202223</v>
      </c>
      <c r="B115" s="103" t="s">
        <v>180</v>
      </c>
      <c r="C115" s="104">
        <f>Primary!$C98</f>
        <v>3351</v>
      </c>
      <c r="D115" s="103">
        <v>3</v>
      </c>
      <c r="E115" s="103">
        <f t="shared" si="3"/>
        <v>552</v>
      </c>
      <c r="F115" s="103">
        <f>IF(Primary!D98="o",Primary!E98,0)</f>
        <v>0</v>
      </c>
    </row>
    <row r="116" spans="1:6" x14ac:dyDescent="0.25">
      <c r="A116" s="165">
        <v>202223</v>
      </c>
      <c r="B116" s="103" t="s">
        <v>180</v>
      </c>
      <c r="C116" s="104">
        <f>Primary!$C99</f>
        <v>3353</v>
      </c>
      <c r="D116" s="103">
        <v>3</v>
      </c>
      <c r="E116" s="103">
        <f t="shared" si="3"/>
        <v>552</v>
      </c>
      <c r="F116" s="103">
        <f>IF(Primary!D99="o",Primary!E99,0)</f>
        <v>0</v>
      </c>
    </row>
    <row r="117" spans="1:6" x14ac:dyDescent="0.25">
      <c r="A117" s="165">
        <v>202223</v>
      </c>
      <c r="B117" s="103" t="s">
        <v>180</v>
      </c>
      <c r="C117" s="104">
        <f>Primary!$C100</f>
        <v>3354</v>
      </c>
      <c r="D117" s="103">
        <v>3</v>
      </c>
      <c r="E117" s="103">
        <f t="shared" si="3"/>
        <v>552</v>
      </c>
      <c r="F117" s="103">
        <f>IF(Primary!D100="o",Primary!E100,0)</f>
        <v>0</v>
      </c>
    </row>
    <row r="118" spans="1:6" x14ac:dyDescent="0.25">
      <c r="A118" s="165">
        <v>202223</v>
      </c>
      <c r="B118" s="103" t="s">
        <v>180</v>
      </c>
      <c r="C118" s="104">
        <f>Primary!$C101</f>
        <v>3355</v>
      </c>
      <c r="D118" s="103">
        <v>3</v>
      </c>
      <c r="E118" s="103">
        <f t="shared" si="3"/>
        <v>552</v>
      </c>
      <c r="F118" s="103">
        <f>IF(Primary!D101="o",Primary!E101,0)</f>
        <v>0</v>
      </c>
    </row>
    <row r="119" spans="1:6" x14ac:dyDescent="0.25">
      <c r="A119" s="165">
        <v>202223</v>
      </c>
      <c r="B119" s="103" t="s">
        <v>180</v>
      </c>
      <c r="C119" s="104">
        <f>Primary!$C102</f>
        <v>3357</v>
      </c>
      <c r="D119" s="103">
        <v>3</v>
      </c>
      <c r="E119" s="103">
        <f t="shared" si="3"/>
        <v>552</v>
      </c>
      <c r="F119" s="103">
        <f>IF(Primary!D102="o",Primary!E102,0)</f>
        <v>0</v>
      </c>
    </row>
    <row r="120" spans="1:6" x14ac:dyDescent="0.25">
      <c r="A120" s="165">
        <v>202223</v>
      </c>
      <c r="B120" s="103" t="s">
        <v>180</v>
      </c>
      <c r="C120" s="104">
        <f>Primary!$C103</f>
        <v>3366</v>
      </c>
      <c r="D120" s="103">
        <v>3</v>
      </c>
      <c r="E120" s="103">
        <f t="shared" si="3"/>
        <v>552</v>
      </c>
      <c r="F120" s="103">
        <f>IF(Primary!D103="o",Primary!E103,0)</f>
        <v>0</v>
      </c>
    </row>
    <row r="121" spans="1:6" x14ac:dyDescent="0.25">
      <c r="A121" s="165">
        <v>202223</v>
      </c>
      <c r="B121" s="103" t="s">
        <v>180</v>
      </c>
      <c r="C121" s="104">
        <f>Primary!$C104</f>
        <v>3370</v>
      </c>
      <c r="D121" s="103">
        <v>3</v>
      </c>
      <c r="E121" s="103">
        <f t="shared" si="3"/>
        <v>552</v>
      </c>
      <c r="F121" s="103">
        <f>IF(Primary!D104="o",Primary!E104,0)</f>
        <v>0</v>
      </c>
    </row>
    <row r="122" spans="1:6" x14ac:dyDescent="0.25">
      <c r="A122" s="165">
        <v>202223</v>
      </c>
      <c r="B122" s="103" t="s">
        <v>180</v>
      </c>
      <c r="C122" s="104">
        <f>Primary!$C105</f>
        <v>3371</v>
      </c>
      <c r="D122" s="103">
        <v>3</v>
      </c>
      <c r="E122" s="103">
        <f t="shared" si="3"/>
        <v>552</v>
      </c>
      <c r="F122" s="103">
        <f>IF(Primary!D105="o",Primary!E105,0)</f>
        <v>0</v>
      </c>
    </row>
    <row r="123" spans="1:6" x14ac:dyDescent="0.25">
      <c r="A123" s="165">
        <v>202223</v>
      </c>
      <c r="B123" s="103" t="s">
        <v>180</v>
      </c>
      <c r="C123" s="104">
        <f>Primary!$C106</f>
        <v>3373</v>
      </c>
      <c r="D123" s="103">
        <v>3</v>
      </c>
      <c r="E123" s="103">
        <f t="shared" si="3"/>
        <v>552</v>
      </c>
      <c r="F123" s="103">
        <f>IF(Primary!D106="o",Primary!E106,0)</f>
        <v>0</v>
      </c>
    </row>
    <row r="124" spans="1:6" x14ac:dyDescent="0.25">
      <c r="A124" s="165">
        <v>202223</v>
      </c>
      <c r="B124" s="103" t="s">
        <v>180</v>
      </c>
      <c r="C124" s="104">
        <f>Primary!$C107</f>
        <v>3374</v>
      </c>
      <c r="D124" s="103">
        <v>3</v>
      </c>
      <c r="E124" s="103">
        <f t="shared" si="3"/>
        <v>552</v>
      </c>
      <c r="F124" s="103">
        <f>IF(Primary!D107="o",Primary!E107,0)</f>
        <v>0</v>
      </c>
    </row>
    <row r="125" spans="1:6" x14ac:dyDescent="0.25">
      <c r="A125" s="165">
        <v>202223</v>
      </c>
      <c r="B125" s="103" t="s">
        <v>180</v>
      </c>
      <c r="C125" s="104">
        <f>Primary!$C108</f>
        <v>3375</v>
      </c>
      <c r="D125" s="103">
        <v>3</v>
      </c>
      <c r="E125" s="103">
        <f t="shared" si="3"/>
        <v>552</v>
      </c>
      <c r="F125" s="103">
        <f>IF(Primary!D108="o",Primary!E108,0)</f>
        <v>0</v>
      </c>
    </row>
    <row r="126" spans="1:6" x14ac:dyDescent="0.25">
      <c r="A126" s="165">
        <v>202223</v>
      </c>
      <c r="B126" s="103" t="s">
        <v>180</v>
      </c>
      <c r="C126" s="104">
        <f>Primary!$C11</f>
        <v>2001</v>
      </c>
      <c r="D126" s="103">
        <f t="shared" ref="D126:D189" si="4">D28+1</f>
        <v>4</v>
      </c>
      <c r="E126" s="103">
        <f t="shared" si="3"/>
        <v>552</v>
      </c>
      <c r="F126" s="103">
        <f>IF(Primary!D11="c",Primary!E11,0)</f>
        <v>0</v>
      </c>
    </row>
    <row r="127" spans="1:6" x14ac:dyDescent="0.25">
      <c r="A127" s="165">
        <v>202223</v>
      </c>
      <c r="B127" s="103" t="s">
        <v>180</v>
      </c>
      <c r="C127" s="104">
        <f>Primary!$C12</f>
        <v>2003</v>
      </c>
      <c r="D127" s="103">
        <f t="shared" si="4"/>
        <v>4</v>
      </c>
      <c r="E127" s="103">
        <f t="shared" si="3"/>
        <v>552</v>
      </c>
      <c r="F127" s="103">
        <f>IF(Primary!D12="c",Primary!E12,0)</f>
        <v>0</v>
      </c>
    </row>
    <row r="128" spans="1:6" x14ac:dyDescent="0.25">
      <c r="A128" s="165">
        <v>202223</v>
      </c>
      <c r="B128" s="103" t="s">
        <v>180</v>
      </c>
      <c r="C128" s="104">
        <f>Primary!$C13</f>
        <v>2005</v>
      </c>
      <c r="D128" s="103">
        <f t="shared" si="4"/>
        <v>4</v>
      </c>
      <c r="E128" s="103">
        <f t="shared" si="3"/>
        <v>552</v>
      </c>
      <c r="F128" s="103">
        <f>IF(Primary!D13="c",Primary!E13,0)</f>
        <v>0</v>
      </c>
    </row>
    <row r="129" spans="1:6" x14ac:dyDescent="0.25">
      <c r="A129" s="165">
        <v>202223</v>
      </c>
      <c r="B129" s="103" t="s">
        <v>180</v>
      </c>
      <c r="C129" s="104">
        <f>Primary!$C14</f>
        <v>2007</v>
      </c>
      <c r="D129" s="103">
        <f t="shared" si="4"/>
        <v>4</v>
      </c>
      <c r="E129" s="103">
        <f t="shared" si="3"/>
        <v>552</v>
      </c>
      <c r="F129" s="103">
        <f>IF(Primary!D14="c",Primary!E14,0)</f>
        <v>0</v>
      </c>
    </row>
    <row r="130" spans="1:6" x14ac:dyDescent="0.25">
      <c r="A130" s="165">
        <v>202223</v>
      </c>
      <c r="B130" s="103" t="s">
        <v>180</v>
      </c>
      <c r="C130" s="104">
        <f>Primary!$C15</f>
        <v>2009</v>
      </c>
      <c r="D130" s="103">
        <f t="shared" si="4"/>
        <v>4</v>
      </c>
      <c r="E130" s="103">
        <f t="shared" si="3"/>
        <v>552</v>
      </c>
      <c r="F130" s="103">
        <f>IF(Primary!D15="c",Primary!E15,0)</f>
        <v>0</v>
      </c>
    </row>
    <row r="131" spans="1:6" x14ac:dyDescent="0.25">
      <c r="A131" s="165">
        <v>202223</v>
      </c>
      <c r="B131" s="103" t="s">
        <v>180</v>
      </c>
      <c r="C131" s="104">
        <f>Primary!$C16</f>
        <v>2011</v>
      </c>
      <c r="D131" s="103">
        <f t="shared" si="4"/>
        <v>4</v>
      </c>
      <c r="E131" s="103">
        <f t="shared" si="3"/>
        <v>552</v>
      </c>
      <c r="F131" s="103">
        <f>IF(Primary!D16="c",Primary!E16,0)</f>
        <v>0</v>
      </c>
    </row>
    <row r="132" spans="1:6" x14ac:dyDescent="0.25">
      <c r="A132" s="165">
        <v>202223</v>
      </c>
      <c r="B132" s="103" t="s">
        <v>180</v>
      </c>
      <c r="C132" s="104">
        <f>Primary!$C17</f>
        <v>2015</v>
      </c>
      <c r="D132" s="103">
        <f t="shared" si="4"/>
        <v>4</v>
      </c>
      <c r="E132" s="103">
        <f t="shared" si="3"/>
        <v>552</v>
      </c>
      <c r="F132" s="103">
        <f>IF(Primary!D17="c",Primary!E17,0)</f>
        <v>0</v>
      </c>
    </row>
    <row r="133" spans="1:6" x14ac:dyDescent="0.25">
      <c r="A133" s="165">
        <v>202223</v>
      </c>
      <c r="B133" s="103" t="s">
        <v>180</v>
      </c>
      <c r="C133" s="104">
        <f>Primary!$C18</f>
        <v>2017</v>
      </c>
      <c r="D133" s="103">
        <f t="shared" si="4"/>
        <v>4</v>
      </c>
      <c r="E133" s="103">
        <f t="shared" ref="E133:E196" si="5">AuthCode</f>
        <v>552</v>
      </c>
      <c r="F133" s="103">
        <f>IF(Primary!D18="c",Primary!E18,0)</f>
        <v>0</v>
      </c>
    </row>
    <row r="134" spans="1:6" x14ac:dyDescent="0.25">
      <c r="A134" s="165">
        <v>202223</v>
      </c>
      <c r="B134" s="103" t="s">
        <v>180</v>
      </c>
      <c r="C134" s="104">
        <f>Primary!$C19</f>
        <v>2019</v>
      </c>
      <c r="D134" s="103">
        <f t="shared" si="4"/>
        <v>4</v>
      </c>
      <c r="E134" s="103">
        <f t="shared" si="5"/>
        <v>552</v>
      </c>
      <c r="F134" s="103">
        <f>IF(Primary!D19="c",Primary!E19,0)</f>
        <v>0</v>
      </c>
    </row>
    <row r="135" spans="1:6" x14ac:dyDescent="0.25">
      <c r="A135" s="165">
        <v>202223</v>
      </c>
      <c r="B135" s="103" t="s">
        <v>180</v>
      </c>
      <c r="C135" s="104">
        <f>Primary!$C20</f>
        <v>2031</v>
      </c>
      <c r="D135" s="103">
        <f t="shared" si="4"/>
        <v>4</v>
      </c>
      <c r="E135" s="103">
        <f t="shared" si="5"/>
        <v>552</v>
      </c>
      <c r="F135" s="103">
        <f>IF(Primary!D20="c",Primary!E20,0)</f>
        <v>0</v>
      </c>
    </row>
    <row r="136" spans="1:6" x14ac:dyDescent="0.25">
      <c r="A136" s="165">
        <v>202223</v>
      </c>
      <c r="B136" s="103" t="s">
        <v>180</v>
      </c>
      <c r="C136" s="104">
        <f>Primary!$C21</f>
        <v>2033</v>
      </c>
      <c r="D136" s="103">
        <f t="shared" si="4"/>
        <v>4</v>
      </c>
      <c r="E136" s="103">
        <f t="shared" si="5"/>
        <v>552</v>
      </c>
      <c r="F136" s="103">
        <f>IF(Primary!D21="c",Primary!E21,0)</f>
        <v>0</v>
      </c>
    </row>
    <row r="137" spans="1:6" x14ac:dyDescent="0.25">
      <c r="A137" s="165">
        <v>202223</v>
      </c>
      <c r="B137" s="103" t="s">
        <v>180</v>
      </c>
      <c r="C137" s="104">
        <f>Primary!$C22</f>
        <v>2037</v>
      </c>
      <c r="D137" s="103">
        <f t="shared" si="4"/>
        <v>4</v>
      </c>
      <c r="E137" s="103">
        <f t="shared" si="5"/>
        <v>552</v>
      </c>
      <c r="F137" s="103">
        <f>IF(Primary!D22="c",Primary!E22,0)</f>
        <v>0</v>
      </c>
    </row>
    <row r="138" spans="1:6" x14ac:dyDescent="0.25">
      <c r="A138" s="165">
        <v>202223</v>
      </c>
      <c r="B138" s="103" t="s">
        <v>180</v>
      </c>
      <c r="C138" s="104">
        <f>Primary!$C23</f>
        <v>2039</v>
      </c>
      <c r="D138" s="103">
        <f t="shared" si="4"/>
        <v>4</v>
      </c>
      <c r="E138" s="103">
        <f t="shared" si="5"/>
        <v>552</v>
      </c>
      <c r="F138" s="103">
        <f>IF(Primary!D23="c",Primary!E23,0)</f>
        <v>0</v>
      </c>
    </row>
    <row r="139" spans="1:6" x14ac:dyDescent="0.25">
      <c r="A139" s="165">
        <v>202223</v>
      </c>
      <c r="B139" s="103" t="s">
        <v>180</v>
      </c>
      <c r="C139" s="104">
        <f>Primary!$C24</f>
        <v>2041</v>
      </c>
      <c r="D139" s="103">
        <f t="shared" si="4"/>
        <v>4</v>
      </c>
      <c r="E139" s="103">
        <f t="shared" si="5"/>
        <v>552</v>
      </c>
      <c r="F139" s="103">
        <f>IF(Primary!D24="c",Primary!E24,0)</f>
        <v>0</v>
      </c>
    </row>
    <row r="140" spans="1:6" x14ac:dyDescent="0.25">
      <c r="A140" s="165">
        <v>202223</v>
      </c>
      <c r="B140" s="103" t="s">
        <v>180</v>
      </c>
      <c r="C140" s="104">
        <f>Primary!$C25</f>
        <v>2043</v>
      </c>
      <c r="D140" s="103">
        <f t="shared" si="4"/>
        <v>4</v>
      </c>
      <c r="E140" s="103">
        <f t="shared" si="5"/>
        <v>552</v>
      </c>
      <c r="F140" s="103">
        <f>IF(Primary!D25="c",Primary!E25,0)</f>
        <v>0</v>
      </c>
    </row>
    <row r="141" spans="1:6" x14ac:dyDescent="0.25">
      <c r="A141" s="165">
        <v>202223</v>
      </c>
      <c r="B141" s="103" t="s">
        <v>180</v>
      </c>
      <c r="C141" s="104">
        <f>Primary!$C26</f>
        <v>2045</v>
      </c>
      <c r="D141" s="103">
        <f t="shared" si="4"/>
        <v>4</v>
      </c>
      <c r="E141" s="103">
        <f t="shared" si="5"/>
        <v>552</v>
      </c>
      <c r="F141" s="103">
        <f>IF(Primary!D26="c",Primary!E26,0)</f>
        <v>0</v>
      </c>
    </row>
    <row r="142" spans="1:6" x14ac:dyDescent="0.25">
      <c r="A142" s="165">
        <v>202223</v>
      </c>
      <c r="B142" s="103" t="s">
        <v>180</v>
      </c>
      <c r="C142" s="104">
        <f>Primary!$C27</f>
        <v>2050</v>
      </c>
      <c r="D142" s="103">
        <f t="shared" si="4"/>
        <v>4</v>
      </c>
      <c r="E142" s="103">
        <f t="shared" si="5"/>
        <v>552</v>
      </c>
      <c r="F142" s="103">
        <f>IF(Primary!D27="c",Primary!E27,0)</f>
        <v>0</v>
      </c>
    </row>
    <row r="143" spans="1:6" x14ac:dyDescent="0.25">
      <c r="A143" s="165">
        <v>202223</v>
      </c>
      <c r="B143" s="103" t="s">
        <v>180</v>
      </c>
      <c r="C143" s="104">
        <f>Primary!$C28</f>
        <v>2052</v>
      </c>
      <c r="D143" s="103">
        <f t="shared" si="4"/>
        <v>4</v>
      </c>
      <c r="E143" s="103">
        <f t="shared" si="5"/>
        <v>552</v>
      </c>
      <c r="F143" s="103">
        <f>IF(Primary!D28="c",Primary!E28,0)</f>
        <v>0</v>
      </c>
    </row>
    <row r="144" spans="1:6" x14ac:dyDescent="0.25">
      <c r="A144" s="165">
        <v>202223</v>
      </c>
      <c r="B144" s="103" t="s">
        <v>180</v>
      </c>
      <c r="C144" s="104">
        <f>Primary!$C29</f>
        <v>2061</v>
      </c>
      <c r="D144" s="103">
        <f t="shared" si="4"/>
        <v>4</v>
      </c>
      <c r="E144" s="103">
        <f t="shared" si="5"/>
        <v>552</v>
      </c>
      <c r="F144" s="103">
        <f>IF(Primary!D29="c",Primary!E29,0)</f>
        <v>0</v>
      </c>
    </row>
    <row r="145" spans="1:6" x14ac:dyDescent="0.25">
      <c r="A145" s="165">
        <v>202223</v>
      </c>
      <c r="B145" s="103" t="s">
        <v>180</v>
      </c>
      <c r="C145" s="104">
        <f>Primary!$C30</f>
        <v>2065</v>
      </c>
      <c r="D145" s="103">
        <f t="shared" si="4"/>
        <v>4</v>
      </c>
      <c r="E145" s="103">
        <f t="shared" si="5"/>
        <v>552</v>
      </c>
      <c r="F145" s="103">
        <f>IF(Primary!D30="c",Primary!E30,0)</f>
        <v>0</v>
      </c>
    </row>
    <row r="146" spans="1:6" x14ac:dyDescent="0.25">
      <c r="A146" s="165">
        <v>202223</v>
      </c>
      <c r="B146" s="103" t="s">
        <v>180</v>
      </c>
      <c r="C146" s="104">
        <f>Primary!$C31</f>
        <v>2069</v>
      </c>
      <c r="D146" s="103">
        <f t="shared" si="4"/>
        <v>4</v>
      </c>
      <c r="E146" s="103">
        <f t="shared" si="5"/>
        <v>552</v>
      </c>
      <c r="F146" s="103">
        <f>IF(Primary!D31="c",Primary!E31,0)</f>
        <v>0</v>
      </c>
    </row>
    <row r="147" spans="1:6" x14ac:dyDescent="0.25">
      <c r="A147" s="165">
        <v>202223</v>
      </c>
      <c r="B147" s="103" t="s">
        <v>180</v>
      </c>
      <c r="C147" s="104">
        <f>Primary!$C32</f>
        <v>2072</v>
      </c>
      <c r="D147" s="103">
        <f t="shared" si="4"/>
        <v>4</v>
      </c>
      <c r="E147" s="103">
        <f t="shared" si="5"/>
        <v>552</v>
      </c>
      <c r="F147" s="103">
        <f>IF(Primary!D32="c",Primary!E32,0)</f>
        <v>0</v>
      </c>
    </row>
    <row r="148" spans="1:6" x14ac:dyDescent="0.25">
      <c r="A148" s="165">
        <v>202223</v>
      </c>
      <c r="B148" s="103" t="s">
        <v>180</v>
      </c>
      <c r="C148" s="104">
        <f>Primary!$C33</f>
        <v>2074</v>
      </c>
      <c r="D148" s="103">
        <f t="shared" si="4"/>
        <v>4</v>
      </c>
      <c r="E148" s="103">
        <f t="shared" si="5"/>
        <v>552</v>
      </c>
      <c r="F148" s="103">
        <f>IF(Primary!D33="c",Primary!E33,0)</f>
        <v>0</v>
      </c>
    </row>
    <row r="149" spans="1:6" x14ac:dyDescent="0.25">
      <c r="A149" s="165">
        <v>202223</v>
      </c>
      <c r="B149" s="103" t="s">
        <v>180</v>
      </c>
      <c r="C149" s="104">
        <f>Primary!$C34</f>
        <v>2075</v>
      </c>
      <c r="D149" s="103">
        <f t="shared" si="4"/>
        <v>4</v>
      </c>
      <c r="E149" s="103">
        <f t="shared" si="5"/>
        <v>552</v>
      </c>
      <c r="F149" s="103">
        <f>IF(Primary!D34="c",Primary!E34,0)</f>
        <v>0</v>
      </c>
    </row>
    <row r="150" spans="1:6" x14ac:dyDescent="0.25">
      <c r="A150" s="165">
        <v>202223</v>
      </c>
      <c r="B150" s="103" t="s">
        <v>180</v>
      </c>
      <c r="C150" s="104">
        <f>Primary!$C35</f>
        <v>2084</v>
      </c>
      <c r="D150" s="103">
        <f t="shared" si="4"/>
        <v>4</v>
      </c>
      <c r="E150" s="103">
        <f t="shared" si="5"/>
        <v>552</v>
      </c>
      <c r="F150" s="103">
        <f>IF(Primary!D35="c",Primary!E35,0)</f>
        <v>0</v>
      </c>
    </row>
    <row r="151" spans="1:6" x14ac:dyDescent="0.25">
      <c r="A151" s="165">
        <v>202223</v>
      </c>
      <c r="B151" s="103" t="s">
        <v>180</v>
      </c>
      <c r="C151" s="104">
        <f>Primary!$C36</f>
        <v>2090</v>
      </c>
      <c r="D151" s="103">
        <f t="shared" si="4"/>
        <v>4</v>
      </c>
      <c r="E151" s="103">
        <f t="shared" si="5"/>
        <v>552</v>
      </c>
      <c r="F151" s="103">
        <f>IF(Primary!D36="c",Primary!E36,0)</f>
        <v>0</v>
      </c>
    </row>
    <row r="152" spans="1:6" x14ac:dyDescent="0.25">
      <c r="A152" s="165">
        <v>202223</v>
      </c>
      <c r="B152" s="103" t="s">
        <v>180</v>
      </c>
      <c r="C152" s="104">
        <f>Primary!$C37</f>
        <v>2092</v>
      </c>
      <c r="D152" s="103">
        <f t="shared" si="4"/>
        <v>4</v>
      </c>
      <c r="E152" s="103">
        <f t="shared" si="5"/>
        <v>552</v>
      </c>
      <c r="F152" s="103">
        <f>IF(Primary!D37="c",Primary!E37,0)</f>
        <v>0</v>
      </c>
    </row>
    <row r="153" spans="1:6" x14ac:dyDescent="0.25">
      <c r="A153" s="165">
        <v>202223</v>
      </c>
      <c r="B153" s="103" t="s">
        <v>180</v>
      </c>
      <c r="C153" s="104">
        <f>Primary!$C38</f>
        <v>2094</v>
      </c>
      <c r="D153" s="103">
        <f t="shared" si="4"/>
        <v>4</v>
      </c>
      <c r="E153" s="103">
        <f t="shared" si="5"/>
        <v>552</v>
      </c>
      <c r="F153" s="103">
        <f>IF(Primary!D38="c",Primary!E38,0)</f>
        <v>0</v>
      </c>
    </row>
    <row r="154" spans="1:6" x14ac:dyDescent="0.25">
      <c r="A154" s="165">
        <v>202223</v>
      </c>
      <c r="B154" s="103" t="s">
        <v>180</v>
      </c>
      <c r="C154" s="104">
        <f>Primary!$C39</f>
        <v>2096</v>
      </c>
      <c r="D154" s="103">
        <f t="shared" si="4"/>
        <v>4</v>
      </c>
      <c r="E154" s="103">
        <f t="shared" si="5"/>
        <v>552</v>
      </c>
      <c r="F154" s="103">
        <f>IF(Primary!D39="c",Primary!E39,0)</f>
        <v>0</v>
      </c>
    </row>
    <row r="155" spans="1:6" x14ac:dyDescent="0.25">
      <c r="A155" s="165">
        <v>202223</v>
      </c>
      <c r="B155" s="103" t="s">
        <v>180</v>
      </c>
      <c r="C155" s="104">
        <f>Primary!$C40</f>
        <v>2101</v>
      </c>
      <c r="D155" s="103">
        <f t="shared" si="4"/>
        <v>4</v>
      </c>
      <c r="E155" s="103">
        <f t="shared" si="5"/>
        <v>552</v>
      </c>
      <c r="F155" s="103">
        <f>IF(Primary!D40="c",Primary!E40,0)</f>
        <v>0</v>
      </c>
    </row>
    <row r="156" spans="1:6" x14ac:dyDescent="0.25">
      <c r="A156" s="165">
        <v>202223</v>
      </c>
      <c r="B156" s="103" t="s">
        <v>180</v>
      </c>
      <c r="C156" s="104">
        <f>Primary!$C41</f>
        <v>2104</v>
      </c>
      <c r="D156" s="103">
        <f t="shared" si="4"/>
        <v>4</v>
      </c>
      <c r="E156" s="103">
        <f t="shared" si="5"/>
        <v>552</v>
      </c>
      <c r="F156" s="103">
        <f>IF(Primary!D41="c",Primary!E41,0)</f>
        <v>0</v>
      </c>
    </row>
    <row r="157" spans="1:6" x14ac:dyDescent="0.25">
      <c r="A157" s="165">
        <v>202223</v>
      </c>
      <c r="B157" s="103" t="s">
        <v>180</v>
      </c>
      <c r="C157" s="104">
        <f>Primary!$C42</f>
        <v>2107</v>
      </c>
      <c r="D157" s="103">
        <f t="shared" si="4"/>
        <v>4</v>
      </c>
      <c r="E157" s="103">
        <f t="shared" si="5"/>
        <v>552</v>
      </c>
      <c r="F157" s="103">
        <f>IF(Primary!D42="c",Primary!E42,0)</f>
        <v>0</v>
      </c>
    </row>
    <row r="158" spans="1:6" x14ac:dyDescent="0.25">
      <c r="A158" s="165">
        <v>202223</v>
      </c>
      <c r="B158" s="103" t="s">
        <v>180</v>
      </c>
      <c r="C158" s="104">
        <f>Primary!$C43</f>
        <v>2111</v>
      </c>
      <c r="D158" s="103">
        <f t="shared" si="4"/>
        <v>4</v>
      </c>
      <c r="E158" s="103">
        <f t="shared" si="5"/>
        <v>552</v>
      </c>
      <c r="F158" s="103">
        <f>IF(Primary!D43="c",Primary!E43,0)</f>
        <v>0</v>
      </c>
    </row>
    <row r="159" spans="1:6" x14ac:dyDescent="0.25">
      <c r="A159" s="165">
        <v>202223</v>
      </c>
      <c r="B159" s="103" t="s">
        <v>180</v>
      </c>
      <c r="C159" s="104">
        <f>Primary!$C44</f>
        <v>2132</v>
      </c>
      <c r="D159" s="103">
        <f t="shared" si="4"/>
        <v>4</v>
      </c>
      <c r="E159" s="103">
        <f t="shared" si="5"/>
        <v>552</v>
      </c>
      <c r="F159" s="103">
        <f>IF(Primary!D44="c",Primary!E44,0)</f>
        <v>0</v>
      </c>
    </row>
    <row r="160" spans="1:6" x14ac:dyDescent="0.25">
      <c r="A160" s="165">
        <v>202223</v>
      </c>
      <c r="B160" s="103" t="s">
        <v>180</v>
      </c>
      <c r="C160" s="104">
        <f>Primary!$C45</f>
        <v>2137</v>
      </c>
      <c r="D160" s="103">
        <f t="shared" si="4"/>
        <v>4</v>
      </c>
      <c r="E160" s="103">
        <f t="shared" si="5"/>
        <v>552</v>
      </c>
      <c r="F160" s="103">
        <f>IF(Primary!D45="c",Primary!E45,0)</f>
        <v>0</v>
      </c>
    </row>
    <row r="161" spans="1:6" x14ac:dyDescent="0.25">
      <c r="A161" s="165">
        <v>202223</v>
      </c>
      <c r="B161" s="103" t="s">
        <v>180</v>
      </c>
      <c r="C161" s="104">
        <f>Primary!$C46</f>
        <v>2147</v>
      </c>
      <c r="D161" s="103">
        <f t="shared" si="4"/>
        <v>4</v>
      </c>
      <c r="E161" s="103">
        <f t="shared" si="5"/>
        <v>552</v>
      </c>
      <c r="F161" s="103">
        <f>IF(Primary!D46="c",Primary!E46,0)</f>
        <v>0</v>
      </c>
    </row>
    <row r="162" spans="1:6" x14ac:dyDescent="0.25">
      <c r="A162" s="165">
        <v>202223</v>
      </c>
      <c r="B162" s="103" t="s">
        <v>180</v>
      </c>
      <c r="C162" s="104">
        <f>Primary!$C47</f>
        <v>2153</v>
      </c>
      <c r="D162" s="103">
        <f t="shared" si="4"/>
        <v>4</v>
      </c>
      <c r="E162" s="103">
        <f t="shared" si="5"/>
        <v>552</v>
      </c>
      <c r="F162" s="103">
        <f>IF(Primary!D47="c",Primary!E47,0)</f>
        <v>0</v>
      </c>
    </row>
    <row r="163" spans="1:6" x14ac:dyDescent="0.25">
      <c r="A163" s="165">
        <v>202223</v>
      </c>
      <c r="B163" s="103" t="s">
        <v>180</v>
      </c>
      <c r="C163" s="104">
        <f>Primary!$C48</f>
        <v>2164</v>
      </c>
      <c r="D163" s="103">
        <f t="shared" si="4"/>
        <v>4</v>
      </c>
      <c r="E163" s="103">
        <f t="shared" si="5"/>
        <v>552</v>
      </c>
      <c r="F163" s="103">
        <f>IF(Primary!D48="c",Primary!E48,0)</f>
        <v>0</v>
      </c>
    </row>
    <row r="164" spans="1:6" x14ac:dyDescent="0.25">
      <c r="A164" s="165">
        <v>202223</v>
      </c>
      <c r="B164" s="103" t="s">
        <v>180</v>
      </c>
      <c r="C164" s="104">
        <f>Primary!$C49</f>
        <v>2166</v>
      </c>
      <c r="D164" s="103">
        <f t="shared" si="4"/>
        <v>4</v>
      </c>
      <c r="E164" s="103">
        <f t="shared" si="5"/>
        <v>552</v>
      </c>
      <c r="F164" s="103">
        <f>IF(Primary!D49="c",Primary!E49,0)</f>
        <v>0</v>
      </c>
    </row>
    <row r="165" spans="1:6" x14ac:dyDescent="0.25">
      <c r="A165" s="165">
        <v>202223</v>
      </c>
      <c r="B165" s="103" t="s">
        <v>180</v>
      </c>
      <c r="C165" s="104">
        <f>Primary!$C50</f>
        <v>2169</v>
      </c>
      <c r="D165" s="103">
        <f t="shared" si="4"/>
        <v>4</v>
      </c>
      <c r="E165" s="103">
        <f t="shared" si="5"/>
        <v>552</v>
      </c>
      <c r="F165" s="103">
        <f>IF(Primary!D50="c",Primary!E50,0)</f>
        <v>0</v>
      </c>
    </row>
    <row r="166" spans="1:6" x14ac:dyDescent="0.25">
      <c r="A166" s="165">
        <v>202223</v>
      </c>
      <c r="B166" s="103" t="s">
        <v>180</v>
      </c>
      <c r="C166" s="104">
        <f>Primary!$C51</f>
        <v>2170</v>
      </c>
      <c r="D166" s="103">
        <f t="shared" si="4"/>
        <v>4</v>
      </c>
      <c r="E166" s="103">
        <f t="shared" si="5"/>
        <v>552</v>
      </c>
      <c r="F166" s="103">
        <f>IF(Primary!D51="c",Primary!E51,0)</f>
        <v>0</v>
      </c>
    </row>
    <row r="167" spans="1:6" x14ac:dyDescent="0.25">
      <c r="A167" s="165">
        <v>202223</v>
      </c>
      <c r="B167" s="103" t="s">
        <v>180</v>
      </c>
      <c r="C167" s="104">
        <f>Primary!$C52</f>
        <v>2171</v>
      </c>
      <c r="D167" s="103">
        <f t="shared" si="4"/>
        <v>4</v>
      </c>
      <c r="E167" s="103">
        <f t="shared" si="5"/>
        <v>552</v>
      </c>
      <c r="F167" s="103">
        <f>IF(Primary!D52="c",Primary!E52,0)</f>
        <v>0</v>
      </c>
    </row>
    <row r="168" spans="1:6" x14ac:dyDescent="0.25">
      <c r="A168" s="165">
        <v>202223</v>
      </c>
      <c r="B168" s="103" t="s">
        <v>180</v>
      </c>
      <c r="C168" s="104">
        <f>Primary!$C53</f>
        <v>2173</v>
      </c>
      <c r="D168" s="103">
        <f t="shared" si="4"/>
        <v>4</v>
      </c>
      <c r="E168" s="103">
        <f t="shared" si="5"/>
        <v>552</v>
      </c>
      <c r="F168" s="103">
        <f>IF(Primary!D53="c",Primary!E53,0)</f>
        <v>0</v>
      </c>
    </row>
    <row r="169" spans="1:6" x14ac:dyDescent="0.25">
      <c r="A169" s="165">
        <v>202223</v>
      </c>
      <c r="B169" s="103" t="s">
        <v>180</v>
      </c>
      <c r="C169" s="104">
        <f>Primary!$C54</f>
        <v>2174</v>
      </c>
      <c r="D169" s="103">
        <f t="shared" si="4"/>
        <v>4</v>
      </c>
      <c r="E169" s="103">
        <f t="shared" si="5"/>
        <v>552</v>
      </c>
      <c r="F169" s="103">
        <f>IF(Primary!D54="c",Primary!E54,0)</f>
        <v>0</v>
      </c>
    </row>
    <row r="170" spans="1:6" x14ac:dyDescent="0.25">
      <c r="A170" s="165">
        <v>202223</v>
      </c>
      <c r="B170" s="103" t="s">
        <v>180</v>
      </c>
      <c r="C170" s="104">
        <f>Primary!$C55</f>
        <v>2175</v>
      </c>
      <c r="D170" s="103">
        <f t="shared" si="4"/>
        <v>4</v>
      </c>
      <c r="E170" s="103">
        <f t="shared" si="5"/>
        <v>552</v>
      </c>
      <c r="F170" s="103">
        <f>IF(Primary!D55="c",Primary!E55,0)</f>
        <v>0</v>
      </c>
    </row>
    <row r="171" spans="1:6" x14ac:dyDescent="0.25">
      <c r="A171" s="165">
        <v>202223</v>
      </c>
      <c r="B171" s="103" t="s">
        <v>180</v>
      </c>
      <c r="C171" s="104">
        <f>Primary!$C56</f>
        <v>2176</v>
      </c>
      <c r="D171" s="103">
        <f t="shared" si="4"/>
        <v>4</v>
      </c>
      <c r="E171" s="103">
        <f t="shared" si="5"/>
        <v>552</v>
      </c>
      <c r="F171" s="103">
        <f>IF(Primary!D56="c",Primary!E56,0)</f>
        <v>0</v>
      </c>
    </row>
    <row r="172" spans="1:6" x14ac:dyDescent="0.25">
      <c r="A172" s="165">
        <v>202223</v>
      </c>
      <c r="B172" s="103" t="s">
        <v>180</v>
      </c>
      <c r="C172" s="104">
        <f>Primary!$C57</f>
        <v>2177</v>
      </c>
      <c r="D172" s="103">
        <f t="shared" si="4"/>
        <v>4</v>
      </c>
      <c r="E172" s="103">
        <f t="shared" si="5"/>
        <v>552</v>
      </c>
      <c r="F172" s="103">
        <f>IF(Primary!D57="c",Primary!E57,0)</f>
        <v>0</v>
      </c>
    </row>
    <row r="173" spans="1:6" x14ac:dyDescent="0.25">
      <c r="A173" s="165">
        <v>202223</v>
      </c>
      <c r="B173" s="103" t="s">
        <v>180</v>
      </c>
      <c r="C173" s="104">
        <f>Primary!$C58</f>
        <v>2179</v>
      </c>
      <c r="D173" s="103">
        <f t="shared" si="4"/>
        <v>4</v>
      </c>
      <c r="E173" s="103">
        <f t="shared" si="5"/>
        <v>552</v>
      </c>
      <c r="F173" s="103">
        <f>IF(Primary!D58="c",Primary!E58,0)</f>
        <v>0</v>
      </c>
    </row>
    <row r="174" spans="1:6" x14ac:dyDescent="0.25">
      <c r="A174" s="165">
        <v>202223</v>
      </c>
      <c r="B174" s="103" t="s">
        <v>180</v>
      </c>
      <c r="C174" s="104">
        <f>Primary!$C59</f>
        <v>2180</v>
      </c>
      <c r="D174" s="103">
        <f t="shared" si="4"/>
        <v>4</v>
      </c>
      <c r="E174" s="103">
        <f t="shared" si="5"/>
        <v>552</v>
      </c>
      <c r="F174" s="103">
        <f>IF(Primary!D59="c",Primary!E59,0)</f>
        <v>0</v>
      </c>
    </row>
    <row r="175" spans="1:6" x14ac:dyDescent="0.25">
      <c r="A175" s="165">
        <v>202223</v>
      </c>
      <c r="B175" s="103" t="s">
        <v>180</v>
      </c>
      <c r="C175" s="104">
        <f>Primary!$C60</f>
        <v>2305</v>
      </c>
      <c r="D175" s="103">
        <f t="shared" si="4"/>
        <v>4</v>
      </c>
      <c r="E175" s="103">
        <f t="shared" si="5"/>
        <v>552</v>
      </c>
      <c r="F175" s="103">
        <f>IF(Primary!D60="c",Primary!E60,0)</f>
        <v>0</v>
      </c>
    </row>
    <row r="176" spans="1:6" x14ac:dyDescent="0.25">
      <c r="A176" s="165">
        <v>202223</v>
      </c>
      <c r="B176" s="103" t="s">
        <v>180</v>
      </c>
      <c r="C176" s="104">
        <f>Primary!$C61</f>
        <v>2306</v>
      </c>
      <c r="D176" s="103">
        <f t="shared" si="4"/>
        <v>4</v>
      </c>
      <c r="E176" s="103">
        <f t="shared" si="5"/>
        <v>552</v>
      </c>
      <c r="F176" s="103">
        <f>IF(Primary!D61="c",Primary!E61,0)</f>
        <v>0</v>
      </c>
    </row>
    <row r="177" spans="1:6" x14ac:dyDescent="0.25">
      <c r="A177" s="165">
        <v>202223</v>
      </c>
      <c r="B177" s="103" t="s">
        <v>180</v>
      </c>
      <c r="C177" s="104">
        <f>Primary!$C62</f>
        <v>2308</v>
      </c>
      <c r="D177" s="103">
        <f t="shared" si="4"/>
        <v>4</v>
      </c>
      <c r="E177" s="103">
        <f t="shared" si="5"/>
        <v>552</v>
      </c>
      <c r="F177" s="103">
        <f>IF(Primary!D62="c",Primary!E62,0)</f>
        <v>0</v>
      </c>
    </row>
    <row r="178" spans="1:6" x14ac:dyDescent="0.25">
      <c r="A178" s="165">
        <v>202223</v>
      </c>
      <c r="B178" s="103" t="s">
        <v>180</v>
      </c>
      <c r="C178" s="104">
        <f>Primary!$C63</f>
        <v>2309</v>
      </c>
      <c r="D178" s="103">
        <f t="shared" si="4"/>
        <v>4</v>
      </c>
      <c r="E178" s="103">
        <f t="shared" si="5"/>
        <v>552</v>
      </c>
      <c r="F178" s="103">
        <f>IF(Primary!D63="c",Primary!E63,0)</f>
        <v>0</v>
      </c>
    </row>
    <row r="179" spans="1:6" x14ac:dyDescent="0.25">
      <c r="A179" s="165">
        <v>202223</v>
      </c>
      <c r="B179" s="103" t="s">
        <v>180</v>
      </c>
      <c r="C179" s="104">
        <f>Primary!$C64</f>
        <v>2310</v>
      </c>
      <c r="D179" s="103">
        <f t="shared" si="4"/>
        <v>4</v>
      </c>
      <c r="E179" s="103">
        <f t="shared" si="5"/>
        <v>552</v>
      </c>
      <c r="F179" s="103">
        <f>IF(Primary!D64="c",Primary!E64,0)</f>
        <v>0</v>
      </c>
    </row>
    <row r="180" spans="1:6" x14ac:dyDescent="0.25">
      <c r="A180" s="165">
        <v>202223</v>
      </c>
      <c r="B180" s="103" t="s">
        <v>180</v>
      </c>
      <c r="C180" s="104">
        <f>Primary!$C65</f>
        <v>2311</v>
      </c>
      <c r="D180" s="103">
        <f t="shared" si="4"/>
        <v>4</v>
      </c>
      <c r="E180" s="103">
        <f t="shared" si="5"/>
        <v>552</v>
      </c>
      <c r="F180" s="103">
        <f>IF(Primary!D65="c",Primary!E65,0)</f>
        <v>0</v>
      </c>
    </row>
    <row r="181" spans="1:6" x14ac:dyDescent="0.25">
      <c r="A181" s="165">
        <v>202223</v>
      </c>
      <c r="B181" s="103" t="s">
        <v>180</v>
      </c>
      <c r="C181" s="104">
        <f>Primary!$C66</f>
        <v>2312</v>
      </c>
      <c r="D181" s="103">
        <f t="shared" si="4"/>
        <v>4</v>
      </c>
      <c r="E181" s="103">
        <f t="shared" si="5"/>
        <v>552</v>
      </c>
      <c r="F181" s="103">
        <f>IF(Primary!D66="c",Primary!E66,0)</f>
        <v>0</v>
      </c>
    </row>
    <row r="182" spans="1:6" x14ac:dyDescent="0.25">
      <c r="A182" s="165">
        <v>202223</v>
      </c>
      <c r="B182" s="103" t="s">
        <v>180</v>
      </c>
      <c r="C182" s="104">
        <f>Primary!$C67</f>
        <v>2313</v>
      </c>
      <c r="D182" s="103">
        <f t="shared" si="4"/>
        <v>4</v>
      </c>
      <c r="E182" s="103">
        <f t="shared" si="5"/>
        <v>552</v>
      </c>
      <c r="F182" s="103">
        <f>IF(Primary!D67="c",Primary!E67,0)</f>
        <v>0</v>
      </c>
    </row>
    <row r="183" spans="1:6" x14ac:dyDescent="0.25">
      <c r="A183" s="165">
        <v>202223</v>
      </c>
      <c r="B183" s="103" t="s">
        <v>180</v>
      </c>
      <c r="C183" s="104">
        <f>Primary!$C68</f>
        <v>2314</v>
      </c>
      <c r="D183" s="103">
        <f t="shared" si="4"/>
        <v>4</v>
      </c>
      <c r="E183" s="103">
        <f t="shared" si="5"/>
        <v>552</v>
      </c>
      <c r="F183" s="103">
        <f>IF(Primary!D68="c",Primary!E68,0)</f>
        <v>0</v>
      </c>
    </row>
    <row r="184" spans="1:6" x14ac:dyDescent="0.25">
      <c r="A184" s="165">
        <v>202223</v>
      </c>
      <c r="B184" s="103" t="s">
        <v>180</v>
      </c>
      <c r="C184" s="104">
        <f>Primary!$C69</f>
        <v>2315</v>
      </c>
      <c r="D184" s="103">
        <f t="shared" si="4"/>
        <v>4</v>
      </c>
      <c r="E184" s="103">
        <f t="shared" si="5"/>
        <v>552</v>
      </c>
      <c r="F184" s="103">
        <f>IF(Primary!D69="c",Primary!E69,0)</f>
        <v>0</v>
      </c>
    </row>
    <row r="185" spans="1:6" x14ac:dyDescent="0.25">
      <c r="A185" s="165">
        <v>202223</v>
      </c>
      <c r="B185" s="103" t="s">
        <v>180</v>
      </c>
      <c r="C185" s="104">
        <f>Primary!$C70</f>
        <v>2317</v>
      </c>
      <c r="D185" s="103">
        <f t="shared" si="4"/>
        <v>4</v>
      </c>
      <c r="E185" s="103">
        <f t="shared" si="5"/>
        <v>552</v>
      </c>
      <c r="F185" s="103">
        <f>IF(Primary!D70="c",Primary!E70,0)</f>
        <v>0</v>
      </c>
    </row>
    <row r="186" spans="1:6" x14ac:dyDescent="0.25">
      <c r="A186" s="165">
        <v>202223</v>
      </c>
      <c r="B186" s="103" t="s">
        <v>180</v>
      </c>
      <c r="C186" s="104">
        <f>Primary!$C71</f>
        <v>2318</v>
      </c>
      <c r="D186" s="103">
        <f t="shared" si="4"/>
        <v>4</v>
      </c>
      <c r="E186" s="103">
        <f t="shared" si="5"/>
        <v>552</v>
      </c>
      <c r="F186" s="103">
        <f>IF(Primary!D71="c",Primary!E71,0)</f>
        <v>0</v>
      </c>
    </row>
    <row r="187" spans="1:6" x14ac:dyDescent="0.25">
      <c r="A187" s="165">
        <v>202223</v>
      </c>
      <c r="B187" s="103" t="s">
        <v>180</v>
      </c>
      <c r="C187" s="104">
        <f>Primary!$C72</f>
        <v>2319</v>
      </c>
      <c r="D187" s="103">
        <f t="shared" si="4"/>
        <v>4</v>
      </c>
      <c r="E187" s="103">
        <f t="shared" si="5"/>
        <v>552</v>
      </c>
      <c r="F187" s="103">
        <f>IF(Primary!D72="c",Primary!E72,0)</f>
        <v>0</v>
      </c>
    </row>
    <row r="188" spans="1:6" x14ac:dyDescent="0.25">
      <c r="A188" s="165">
        <v>202223</v>
      </c>
      <c r="B188" s="103" t="s">
        <v>180</v>
      </c>
      <c r="C188" s="104">
        <f>Primary!$C73</f>
        <v>2320</v>
      </c>
      <c r="D188" s="103">
        <f t="shared" si="4"/>
        <v>4</v>
      </c>
      <c r="E188" s="103">
        <f t="shared" si="5"/>
        <v>552</v>
      </c>
      <c r="F188" s="103">
        <f>IF(Primary!D73="c",Primary!E73,0)</f>
        <v>0</v>
      </c>
    </row>
    <row r="189" spans="1:6" x14ac:dyDescent="0.25">
      <c r="A189" s="165">
        <v>202223</v>
      </c>
      <c r="B189" s="103" t="s">
        <v>180</v>
      </c>
      <c r="C189" s="104">
        <f>Primary!$C74</f>
        <v>2321</v>
      </c>
      <c r="D189" s="103">
        <f t="shared" si="4"/>
        <v>4</v>
      </c>
      <c r="E189" s="103">
        <f t="shared" si="5"/>
        <v>552</v>
      </c>
      <c r="F189" s="103">
        <f>IF(Primary!D74="c",Primary!E74,0)</f>
        <v>0</v>
      </c>
    </row>
    <row r="190" spans="1:6" x14ac:dyDescent="0.25">
      <c r="A190" s="165">
        <v>202223</v>
      </c>
      <c r="B190" s="103" t="s">
        <v>180</v>
      </c>
      <c r="C190" s="104">
        <f>Primary!$C75</f>
        <v>2322</v>
      </c>
      <c r="D190" s="103">
        <f t="shared" ref="D190:D253" si="6">D92+1</f>
        <v>4</v>
      </c>
      <c r="E190" s="103">
        <f t="shared" si="5"/>
        <v>552</v>
      </c>
      <c r="F190" s="103">
        <f>IF(Primary!D75="c",Primary!E75,0)</f>
        <v>0</v>
      </c>
    </row>
    <row r="191" spans="1:6" x14ac:dyDescent="0.25">
      <c r="A191" s="165">
        <v>202223</v>
      </c>
      <c r="B191" s="103" t="s">
        <v>180</v>
      </c>
      <c r="C191" s="104">
        <f>Primary!$C76</f>
        <v>2323</v>
      </c>
      <c r="D191" s="103">
        <f t="shared" si="6"/>
        <v>4</v>
      </c>
      <c r="E191" s="103">
        <f t="shared" si="5"/>
        <v>552</v>
      </c>
      <c r="F191" s="103">
        <f>IF(Primary!D76="c",Primary!E76,0)</f>
        <v>0</v>
      </c>
    </row>
    <row r="192" spans="1:6" x14ac:dyDescent="0.25">
      <c r="A192" s="165">
        <v>202223</v>
      </c>
      <c r="B192" s="103" t="s">
        <v>180</v>
      </c>
      <c r="C192" s="104">
        <f>Primary!$C77</f>
        <v>2324</v>
      </c>
      <c r="D192" s="103">
        <f t="shared" si="6"/>
        <v>4</v>
      </c>
      <c r="E192" s="103">
        <f t="shared" si="5"/>
        <v>552</v>
      </c>
      <c r="F192" s="103">
        <f>IF(Primary!D77="c",Primary!E77,0)</f>
        <v>0</v>
      </c>
    </row>
    <row r="193" spans="1:6" x14ac:dyDescent="0.25">
      <c r="A193" s="165">
        <v>202223</v>
      </c>
      <c r="B193" s="103" t="s">
        <v>180</v>
      </c>
      <c r="C193" s="104">
        <f>Primary!$C78</f>
        <v>2325</v>
      </c>
      <c r="D193" s="103">
        <f t="shared" si="6"/>
        <v>4</v>
      </c>
      <c r="E193" s="103">
        <f t="shared" si="5"/>
        <v>552</v>
      </c>
      <c r="F193" s="103">
        <f>IF(Primary!D78="c",Primary!E78,0)</f>
        <v>0</v>
      </c>
    </row>
    <row r="194" spans="1:6" x14ac:dyDescent="0.25">
      <c r="A194" s="165">
        <v>202223</v>
      </c>
      <c r="B194" s="103" t="s">
        <v>180</v>
      </c>
      <c r="C194" s="104">
        <f>Primary!$C79</f>
        <v>2326</v>
      </c>
      <c r="D194" s="103">
        <f t="shared" si="6"/>
        <v>4</v>
      </c>
      <c r="E194" s="103">
        <f t="shared" si="5"/>
        <v>552</v>
      </c>
      <c r="F194" s="103">
        <f>IF(Primary!D79="c",Primary!E79,0)</f>
        <v>0</v>
      </c>
    </row>
    <row r="195" spans="1:6" x14ac:dyDescent="0.25">
      <c r="A195" s="165">
        <v>202223</v>
      </c>
      <c r="B195" s="103" t="s">
        <v>180</v>
      </c>
      <c r="C195" s="104">
        <f>Primary!$C80</f>
        <v>2327</v>
      </c>
      <c r="D195" s="103">
        <f t="shared" si="6"/>
        <v>4</v>
      </c>
      <c r="E195" s="103">
        <f t="shared" si="5"/>
        <v>552</v>
      </c>
      <c r="F195" s="103">
        <f>IF(Primary!D80="c",Primary!E80,0)</f>
        <v>0</v>
      </c>
    </row>
    <row r="196" spans="1:6" x14ac:dyDescent="0.25">
      <c r="A196" s="165">
        <v>202223</v>
      </c>
      <c r="B196" s="103" t="s">
        <v>180</v>
      </c>
      <c r="C196" s="104">
        <f>Primary!$C81</f>
        <v>2328</v>
      </c>
      <c r="D196" s="103">
        <f t="shared" si="6"/>
        <v>4</v>
      </c>
      <c r="E196" s="103">
        <f t="shared" si="5"/>
        <v>552</v>
      </c>
      <c r="F196" s="103">
        <f>IF(Primary!D81="c",Primary!E81,0)</f>
        <v>0</v>
      </c>
    </row>
    <row r="197" spans="1:6" x14ac:dyDescent="0.25">
      <c r="A197" s="165">
        <v>202223</v>
      </c>
      <c r="B197" s="103" t="s">
        <v>180</v>
      </c>
      <c r="C197" s="104">
        <f>Primary!$C82</f>
        <v>2329</v>
      </c>
      <c r="D197" s="103">
        <f t="shared" si="6"/>
        <v>4</v>
      </c>
      <c r="E197" s="103">
        <f t="shared" ref="E197:E236" si="7">AuthCode</f>
        <v>552</v>
      </c>
      <c r="F197" s="103">
        <f>IF(Primary!D82="c",Primary!E82,0)</f>
        <v>0</v>
      </c>
    </row>
    <row r="198" spans="1:6" x14ac:dyDescent="0.25">
      <c r="A198" s="165">
        <v>202223</v>
      </c>
      <c r="B198" s="103" t="s">
        <v>180</v>
      </c>
      <c r="C198" s="104">
        <f>Primary!$C83</f>
        <v>2330</v>
      </c>
      <c r="D198" s="103">
        <f t="shared" si="6"/>
        <v>4</v>
      </c>
      <c r="E198" s="103">
        <f t="shared" si="7"/>
        <v>552</v>
      </c>
      <c r="F198" s="103">
        <f>IF(Primary!D83="c",Primary!E83,0)</f>
        <v>0</v>
      </c>
    </row>
    <row r="199" spans="1:6" x14ac:dyDescent="0.25">
      <c r="A199" s="165">
        <v>202223</v>
      </c>
      <c r="B199" s="103" t="s">
        <v>180</v>
      </c>
      <c r="C199" s="104">
        <f>Primary!$C84</f>
        <v>2331</v>
      </c>
      <c r="D199" s="103">
        <f t="shared" si="6"/>
        <v>4</v>
      </c>
      <c r="E199" s="103">
        <f t="shared" si="7"/>
        <v>552</v>
      </c>
      <c r="F199" s="103">
        <f>IF(Primary!D84="c",Primary!E84,0)</f>
        <v>0</v>
      </c>
    </row>
    <row r="200" spans="1:6" x14ac:dyDescent="0.25">
      <c r="A200" s="165">
        <v>202223</v>
      </c>
      <c r="B200" s="103" t="s">
        <v>180</v>
      </c>
      <c r="C200" s="104">
        <f>Primary!$C85</f>
        <v>2332</v>
      </c>
      <c r="D200" s="103">
        <f t="shared" si="6"/>
        <v>4</v>
      </c>
      <c r="E200" s="103">
        <f t="shared" si="7"/>
        <v>552</v>
      </c>
      <c r="F200" s="103">
        <f>IF(Primary!D85="c",Primary!E85,0)</f>
        <v>0</v>
      </c>
    </row>
    <row r="201" spans="1:6" x14ac:dyDescent="0.25">
      <c r="A201" s="165">
        <v>202223</v>
      </c>
      <c r="B201" s="103" t="s">
        <v>180</v>
      </c>
      <c r="C201" s="104">
        <f>Primary!$C86</f>
        <v>3000</v>
      </c>
      <c r="D201" s="103">
        <f t="shared" si="6"/>
        <v>4</v>
      </c>
      <c r="E201" s="103">
        <f t="shared" si="7"/>
        <v>552</v>
      </c>
      <c r="F201" s="103">
        <f>IF(Primary!D86="c",Primary!E86,0)</f>
        <v>0</v>
      </c>
    </row>
    <row r="202" spans="1:6" x14ac:dyDescent="0.25">
      <c r="A202" s="165">
        <v>202223</v>
      </c>
      <c r="B202" s="103" t="s">
        <v>180</v>
      </c>
      <c r="C202" s="104">
        <f>Primary!$C87</f>
        <v>3321</v>
      </c>
      <c r="D202" s="103">
        <f t="shared" si="6"/>
        <v>4</v>
      </c>
      <c r="E202" s="103">
        <f t="shared" si="7"/>
        <v>552</v>
      </c>
      <c r="F202" s="103">
        <f>IF(Primary!D87="c",Primary!E87,0)</f>
        <v>0</v>
      </c>
    </row>
    <row r="203" spans="1:6" x14ac:dyDescent="0.25">
      <c r="A203" s="165">
        <v>202223</v>
      </c>
      <c r="B203" s="103" t="s">
        <v>180</v>
      </c>
      <c r="C203" s="104">
        <f>Primary!$C88</f>
        <v>3323</v>
      </c>
      <c r="D203" s="103">
        <f t="shared" si="6"/>
        <v>4</v>
      </c>
      <c r="E203" s="103">
        <f t="shared" si="7"/>
        <v>552</v>
      </c>
      <c r="F203" s="103">
        <f>IF(Primary!D88="c",Primary!E88,0)</f>
        <v>0</v>
      </c>
    </row>
    <row r="204" spans="1:6" x14ac:dyDescent="0.25">
      <c r="A204" s="165">
        <v>202223</v>
      </c>
      <c r="B204" s="103" t="s">
        <v>180</v>
      </c>
      <c r="C204" s="104">
        <f>Primary!$C89</f>
        <v>3328</v>
      </c>
      <c r="D204" s="103">
        <f t="shared" si="6"/>
        <v>4</v>
      </c>
      <c r="E204" s="103">
        <f t="shared" si="7"/>
        <v>552</v>
      </c>
      <c r="F204" s="103">
        <f>IF(Primary!D89="c",Primary!E89,0)</f>
        <v>0</v>
      </c>
    </row>
    <row r="205" spans="1:6" x14ac:dyDescent="0.25">
      <c r="A205" s="165">
        <v>202223</v>
      </c>
      <c r="B205" s="103" t="s">
        <v>180</v>
      </c>
      <c r="C205" s="104">
        <f>Primary!$C90</f>
        <v>3330</v>
      </c>
      <c r="D205" s="103">
        <f t="shared" si="6"/>
        <v>4</v>
      </c>
      <c r="E205" s="103">
        <f t="shared" si="7"/>
        <v>552</v>
      </c>
      <c r="F205" s="103">
        <f>IF(Primary!D90="c",Primary!E90,0)</f>
        <v>0</v>
      </c>
    </row>
    <row r="206" spans="1:6" x14ac:dyDescent="0.25">
      <c r="A206" s="165">
        <v>202223</v>
      </c>
      <c r="B206" s="103" t="s">
        <v>180</v>
      </c>
      <c r="C206" s="104">
        <f>Primary!$C91</f>
        <v>3332</v>
      </c>
      <c r="D206" s="103">
        <f t="shared" si="6"/>
        <v>4</v>
      </c>
      <c r="E206" s="103">
        <f t="shared" si="7"/>
        <v>552</v>
      </c>
      <c r="F206" s="103">
        <f>IF(Primary!D91="c",Primary!E91,0)</f>
        <v>0</v>
      </c>
    </row>
    <row r="207" spans="1:6" x14ac:dyDescent="0.25">
      <c r="A207" s="165">
        <v>202223</v>
      </c>
      <c r="B207" s="103" t="s">
        <v>180</v>
      </c>
      <c r="C207" s="104">
        <f>Primary!$C92</f>
        <v>3334</v>
      </c>
      <c r="D207" s="103">
        <f t="shared" si="6"/>
        <v>4</v>
      </c>
      <c r="E207" s="103">
        <f t="shared" si="7"/>
        <v>552</v>
      </c>
      <c r="F207" s="103">
        <f>IF(Primary!D92="c",Primary!E92,0)</f>
        <v>0</v>
      </c>
    </row>
    <row r="208" spans="1:6" x14ac:dyDescent="0.25">
      <c r="A208" s="165">
        <v>202223</v>
      </c>
      <c r="B208" s="103" t="s">
        <v>180</v>
      </c>
      <c r="C208" s="104">
        <f>Primary!$C93</f>
        <v>3336</v>
      </c>
      <c r="D208" s="103">
        <f t="shared" si="6"/>
        <v>4</v>
      </c>
      <c r="E208" s="103">
        <f t="shared" si="7"/>
        <v>552</v>
      </c>
      <c r="F208" s="103">
        <f>IF(Primary!D93="c",Primary!E93,0)</f>
        <v>0</v>
      </c>
    </row>
    <row r="209" spans="1:7" x14ac:dyDescent="0.25">
      <c r="A209" s="165">
        <v>202223</v>
      </c>
      <c r="B209" s="103" t="s">
        <v>180</v>
      </c>
      <c r="C209" s="104">
        <f>Primary!$C94</f>
        <v>3341</v>
      </c>
      <c r="D209" s="103">
        <f t="shared" si="6"/>
        <v>4</v>
      </c>
      <c r="E209" s="103">
        <f t="shared" si="7"/>
        <v>552</v>
      </c>
      <c r="F209" s="103">
        <f>IF(Primary!D94="c",Primary!E94,0)</f>
        <v>0</v>
      </c>
    </row>
    <row r="210" spans="1:7" x14ac:dyDescent="0.25">
      <c r="A210" s="165">
        <v>202223</v>
      </c>
      <c r="B210" s="103" t="s">
        <v>180</v>
      </c>
      <c r="C210" s="104">
        <f>Primary!$C95</f>
        <v>3343</v>
      </c>
      <c r="D210" s="103">
        <f t="shared" si="6"/>
        <v>4</v>
      </c>
      <c r="E210" s="103">
        <f t="shared" si="7"/>
        <v>552</v>
      </c>
      <c r="F210" s="103">
        <f>IF(Primary!D95="c",Primary!E95,0)</f>
        <v>0</v>
      </c>
    </row>
    <row r="211" spans="1:7" x14ac:dyDescent="0.25">
      <c r="A211" s="165">
        <v>202223</v>
      </c>
      <c r="B211" s="103" t="s">
        <v>180</v>
      </c>
      <c r="C211" s="104">
        <f>Primary!$C96</f>
        <v>3344</v>
      </c>
      <c r="D211" s="103">
        <f t="shared" si="6"/>
        <v>4</v>
      </c>
      <c r="E211" s="103">
        <f t="shared" si="7"/>
        <v>552</v>
      </c>
      <c r="F211" s="103">
        <f>IF(Primary!D96="c",Primary!E96,0)</f>
        <v>0</v>
      </c>
    </row>
    <row r="212" spans="1:7" x14ac:dyDescent="0.25">
      <c r="A212" s="165">
        <v>202223</v>
      </c>
      <c r="B212" s="103" t="s">
        <v>180</v>
      </c>
      <c r="C212" s="104">
        <f>Primary!$C97</f>
        <v>3346</v>
      </c>
      <c r="D212" s="103">
        <f t="shared" si="6"/>
        <v>4</v>
      </c>
      <c r="E212" s="103">
        <f t="shared" si="7"/>
        <v>552</v>
      </c>
      <c r="F212" s="103">
        <f>IF(Primary!D97="c",Primary!E97,0)</f>
        <v>0</v>
      </c>
    </row>
    <row r="213" spans="1:7" x14ac:dyDescent="0.25">
      <c r="A213" s="165">
        <v>202223</v>
      </c>
      <c r="B213" s="103" t="s">
        <v>180</v>
      </c>
      <c r="C213" s="104">
        <f>Primary!$C98</f>
        <v>3351</v>
      </c>
      <c r="D213" s="103">
        <f t="shared" si="6"/>
        <v>4</v>
      </c>
      <c r="E213" s="103">
        <f t="shared" si="7"/>
        <v>552</v>
      </c>
      <c r="F213" s="103">
        <f>IF(Primary!D98="c",Primary!E98,0)</f>
        <v>0</v>
      </c>
    </row>
    <row r="214" spans="1:7" x14ac:dyDescent="0.25">
      <c r="A214" s="165">
        <v>202223</v>
      </c>
      <c r="B214" s="103" t="s">
        <v>180</v>
      </c>
      <c r="C214" s="104">
        <f>Primary!$C99</f>
        <v>3353</v>
      </c>
      <c r="D214" s="103">
        <f t="shared" si="6"/>
        <v>4</v>
      </c>
      <c r="E214" s="103">
        <f t="shared" si="7"/>
        <v>552</v>
      </c>
      <c r="F214" s="103">
        <f>IF(Primary!D99="c",Primary!E99,0)</f>
        <v>0</v>
      </c>
    </row>
    <row r="215" spans="1:7" x14ac:dyDescent="0.25">
      <c r="A215" s="165">
        <v>202223</v>
      </c>
      <c r="B215" s="103" t="s">
        <v>180</v>
      </c>
      <c r="C215" s="104">
        <f>Primary!$C100</f>
        <v>3354</v>
      </c>
      <c r="D215" s="103">
        <f t="shared" si="6"/>
        <v>4</v>
      </c>
      <c r="E215" s="103">
        <f t="shared" si="7"/>
        <v>552</v>
      </c>
      <c r="F215" s="103">
        <f>IF(Primary!D100="c",Primary!E100,0)</f>
        <v>0</v>
      </c>
    </row>
    <row r="216" spans="1:7" x14ac:dyDescent="0.25">
      <c r="A216" s="165">
        <v>202223</v>
      </c>
      <c r="B216" s="103" t="s">
        <v>180</v>
      </c>
      <c r="C216" s="104">
        <f>Primary!$C101</f>
        <v>3355</v>
      </c>
      <c r="D216" s="103">
        <f t="shared" si="6"/>
        <v>4</v>
      </c>
      <c r="E216" s="103">
        <f t="shared" si="7"/>
        <v>552</v>
      </c>
      <c r="F216" s="103">
        <f>IF(Primary!D101="c",Primary!E101,0)</f>
        <v>0</v>
      </c>
    </row>
    <row r="217" spans="1:7" x14ac:dyDescent="0.25">
      <c r="A217" s="165">
        <v>202223</v>
      </c>
      <c r="B217" s="103" t="s">
        <v>180</v>
      </c>
      <c r="C217" s="104">
        <f>Primary!$C102</f>
        <v>3357</v>
      </c>
      <c r="D217" s="103">
        <f t="shared" si="6"/>
        <v>4</v>
      </c>
      <c r="E217" s="103">
        <f t="shared" si="7"/>
        <v>552</v>
      </c>
      <c r="F217" s="103">
        <f>IF(Primary!D102="c",Primary!E102,0)</f>
        <v>0</v>
      </c>
    </row>
    <row r="218" spans="1:7" x14ac:dyDescent="0.25">
      <c r="A218" s="165">
        <v>202223</v>
      </c>
      <c r="B218" s="103" t="s">
        <v>180</v>
      </c>
      <c r="C218" s="104">
        <f>Primary!$C103</f>
        <v>3366</v>
      </c>
      <c r="D218" s="103">
        <f t="shared" si="6"/>
        <v>4</v>
      </c>
      <c r="E218" s="103">
        <f t="shared" si="7"/>
        <v>552</v>
      </c>
      <c r="F218" s="103">
        <f>IF(Primary!D103="c",Primary!E103,0)</f>
        <v>0</v>
      </c>
    </row>
    <row r="219" spans="1:7" x14ac:dyDescent="0.25">
      <c r="A219" s="165">
        <v>202223</v>
      </c>
      <c r="B219" s="103" t="s">
        <v>180</v>
      </c>
      <c r="C219" s="104">
        <f>Primary!$C104</f>
        <v>3370</v>
      </c>
      <c r="D219" s="103">
        <f t="shared" si="6"/>
        <v>4</v>
      </c>
      <c r="E219" s="103">
        <f t="shared" si="7"/>
        <v>552</v>
      </c>
      <c r="F219" s="103">
        <f>IF(Primary!D104="c",Primary!E104,0)</f>
        <v>0</v>
      </c>
    </row>
    <row r="220" spans="1:7" x14ac:dyDescent="0.25">
      <c r="A220" s="165">
        <v>202223</v>
      </c>
      <c r="B220" s="103" t="s">
        <v>180</v>
      </c>
      <c r="C220" s="104">
        <f>Primary!$C105</f>
        <v>3371</v>
      </c>
      <c r="D220" s="103">
        <f t="shared" si="6"/>
        <v>4</v>
      </c>
      <c r="E220" s="103">
        <f t="shared" si="7"/>
        <v>552</v>
      </c>
      <c r="F220" s="103">
        <f>IF(Primary!D105="c",Primary!E105,0)</f>
        <v>0</v>
      </c>
    </row>
    <row r="221" spans="1:7" x14ac:dyDescent="0.25">
      <c r="A221" s="165">
        <v>202223</v>
      </c>
      <c r="B221" s="103" t="s">
        <v>180</v>
      </c>
      <c r="C221" s="104">
        <f>Primary!$C106</f>
        <v>3373</v>
      </c>
      <c r="D221" s="103">
        <f t="shared" si="6"/>
        <v>4</v>
      </c>
      <c r="E221" s="103">
        <f t="shared" si="7"/>
        <v>552</v>
      </c>
      <c r="F221" s="103">
        <f>IF(Primary!D106="c",Primary!E106,0)</f>
        <v>0</v>
      </c>
    </row>
    <row r="222" spans="1:7" x14ac:dyDescent="0.25">
      <c r="A222" s="165">
        <v>202223</v>
      </c>
      <c r="B222" s="103" t="s">
        <v>180</v>
      </c>
      <c r="C222" s="104">
        <f>Primary!$C107</f>
        <v>3374</v>
      </c>
      <c r="D222" s="103">
        <f t="shared" si="6"/>
        <v>4</v>
      </c>
      <c r="E222" s="103">
        <f t="shared" si="7"/>
        <v>552</v>
      </c>
      <c r="F222" s="103">
        <f>IF(Primary!D107="c",Primary!E107,0)</f>
        <v>0</v>
      </c>
    </row>
    <row r="223" spans="1:7" x14ac:dyDescent="0.25">
      <c r="A223" s="165">
        <v>202223</v>
      </c>
      <c r="B223" s="103" t="s">
        <v>180</v>
      </c>
      <c r="C223" s="104">
        <f>Primary!$C108</f>
        <v>3375</v>
      </c>
      <c r="D223" s="103">
        <f t="shared" si="6"/>
        <v>4</v>
      </c>
      <c r="E223" s="103">
        <f t="shared" si="7"/>
        <v>552</v>
      </c>
      <c r="F223" s="103">
        <f>IF(Primary!D108="c",Primary!E108,0)</f>
        <v>0</v>
      </c>
    </row>
    <row r="224" spans="1:7" x14ac:dyDescent="0.25">
      <c r="A224" s="165">
        <v>202223</v>
      </c>
      <c r="B224" s="103" t="s">
        <v>180</v>
      </c>
      <c r="C224" s="104">
        <f>Primary!$C11</f>
        <v>2001</v>
      </c>
      <c r="D224" s="103">
        <f t="shared" si="6"/>
        <v>5</v>
      </c>
      <c r="E224" s="103">
        <f t="shared" si="7"/>
        <v>552</v>
      </c>
      <c r="F224" s="105">
        <f>Primary!F11</f>
        <v>229</v>
      </c>
      <c r="G224" s="105"/>
    </row>
    <row r="225" spans="1:7" x14ac:dyDescent="0.25">
      <c r="A225" s="165">
        <v>202223</v>
      </c>
      <c r="B225" s="103" t="s">
        <v>180</v>
      </c>
      <c r="C225" s="104">
        <f>Primary!$C12</f>
        <v>2003</v>
      </c>
      <c r="D225" s="103">
        <f t="shared" si="6"/>
        <v>5</v>
      </c>
      <c r="E225" s="103">
        <f t="shared" si="7"/>
        <v>552</v>
      </c>
      <c r="F225" s="105">
        <f>Primary!F12</f>
        <v>391.5</v>
      </c>
      <c r="G225" s="105"/>
    </row>
    <row r="226" spans="1:7" x14ac:dyDescent="0.25">
      <c r="A226" s="165">
        <v>202223</v>
      </c>
      <c r="B226" s="103" t="s">
        <v>180</v>
      </c>
      <c r="C226" s="104">
        <f>Primary!$C13</f>
        <v>2005</v>
      </c>
      <c r="D226" s="103">
        <f t="shared" si="6"/>
        <v>5</v>
      </c>
      <c r="E226" s="103">
        <f t="shared" si="7"/>
        <v>552</v>
      </c>
      <c r="F226" s="105">
        <f>Primary!F13</f>
        <v>404.5</v>
      </c>
      <c r="G226" s="105"/>
    </row>
    <row r="227" spans="1:7" x14ac:dyDescent="0.25">
      <c r="A227" s="165">
        <v>202223</v>
      </c>
      <c r="B227" s="103" t="s">
        <v>180</v>
      </c>
      <c r="C227" s="104">
        <f>Primary!$C14</f>
        <v>2007</v>
      </c>
      <c r="D227" s="103">
        <f t="shared" si="6"/>
        <v>5</v>
      </c>
      <c r="E227" s="103">
        <f t="shared" si="7"/>
        <v>552</v>
      </c>
      <c r="F227" s="105">
        <f>Primary!F14</f>
        <v>206</v>
      </c>
      <c r="G227" s="105"/>
    </row>
    <row r="228" spans="1:7" x14ac:dyDescent="0.25">
      <c r="A228" s="165">
        <v>202223</v>
      </c>
      <c r="B228" s="103" t="s">
        <v>180</v>
      </c>
      <c r="C228" s="104">
        <f>Primary!$C15</f>
        <v>2009</v>
      </c>
      <c r="D228" s="103">
        <f t="shared" si="6"/>
        <v>5</v>
      </c>
      <c r="E228" s="103">
        <f t="shared" si="7"/>
        <v>552</v>
      </c>
      <c r="F228" s="105">
        <f>Primary!F15</f>
        <v>318</v>
      </c>
      <c r="G228" s="105"/>
    </row>
    <row r="229" spans="1:7" x14ac:dyDescent="0.25">
      <c r="A229" s="165">
        <v>202223</v>
      </c>
      <c r="B229" s="103" t="s">
        <v>180</v>
      </c>
      <c r="C229" s="104">
        <f>Primary!$C16</f>
        <v>2011</v>
      </c>
      <c r="D229" s="103">
        <f t="shared" si="6"/>
        <v>5</v>
      </c>
      <c r="E229" s="103">
        <f t="shared" si="7"/>
        <v>552</v>
      </c>
      <c r="F229" s="105">
        <f>Primary!F16</f>
        <v>393</v>
      </c>
      <c r="G229" s="105"/>
    </row>
    <row r="230" spans="1:7" x14ac:dyDescent="0.25">
      <c r="A230" s="165">
        <v>202223</v>
      </c>
      <c r="B230" s="103" t="s">
        <v>180</v>
      </c>
      <c r="C230" s="104">
        <f>Primary!$C17</f>
        <v>2015</v>
      </c>
      <c r="D230" s="103">
        <f t="shared" si="6"/>
        <v>5</v>
      </c>
      <c r="E230" s="103">
        <f t="shared" si="7"/>
        <v>552</v>
      </c>
      <c r="F230" s="105">
        <f>Primary!F17</f>
        <v>351.5</v>
      </c>
      <c r="G230" s="105"/>
    </row>
    <row r="231" spans="1:7" x14ac:dyDescent="0.25">
      <c r="A231" s="165">
        <v>202223</v>
      </c>
      <c r="B231" s="103" t="s">
        <v>180</v>
      </c>
      <c r="C231" s="104">
        <f>Primary!$C18</f>
        <v>2017</v>
      </c>
      <c r="D231" s="103">
        <f t="shared" si="6"/>
        <v>5</v>
      </c>
      <c r="E231" s="103">
        <f t="shared" si="7"/>
        <v>552</v>
      </c>
      <c r="F231" s="105">
        <f>Primary!F18</f>
        <v>198</v>
      </c>
      <c r="G231" s="105"/>
    </row>
    <row r="232" spans="1:7" x14ac:dyDescent="0.25">
      <c r="A232" s="165">
        <v>202223</v>
      </c>
      <c r="B232" s="103" t="s">
        <v>180</v>
      </c>
      <c r="C232" s="104">
        <f>Primary!$C19</f>
        <v>2019</v>
      </c>
      <c r="D232" s="103">
        <f t="shared" si="6"/>
        <v>5</v>
      </c>
      <c r="E232" s="103">
        <f t="shared" si="7"/>
        <v>552</v>
      </c>
      <c r="F232" s="105">
        <f>Primary!F19</f>
        <v>241.5</v>
      </c>
      <c r="G232" s="105"/>
    </row>
    <row r="233" spans="1:7" x14ac:dyDescent="0.25">
      <c r="A233" s="165">
        <v>202223</v>
      </c>
      <c r="B233" s="103" t="s">
        <v>180</v>
      </c>
      <c r="C233" s="104">
        <f>Primary!$C20</f>
        <v>2031</v>
      </c>
      <c r="D233" s="103">
        <f t="shared" si="6"/>
        <v>5</v>
      </c>
      <c r="E233" s="103">
        <f t="shared" si="7"/>
        <v>552</v>
      </c>
      <c r="F233" s="105">
        <f>Primary!F20</f>
        <v>425.5</v>
      </c>
      <c r="G233" s="105"/>
    </row>
    <row r="234" spans="1:7" x14ac:dyDescent="0.25">
      <c r="A234" s="165">
        <v>202223</v>
      </c>
      <c r="B234" s="103" t="s">
        <v>180</v>
      </c>
      <c r="C234" s="104">
        <f>Primary!$C21</f>
        <v>2033</v>
      </c>
      <c r="D234" s="103">
        <f t="shared" si="6"/>
        <v>5</v>
      </c>
      <c r="E234" s="103">
        <f t="shared" si="7"/>
        <v>552</v>
      </c>
      <c r="F234" s="105">
        <f>Primary!F21</f>
        <v>352</v>
      </c>
      <c r="G234" s="105"/>
    </row>
    <row r="235" spans="1:7" x14ac:dyDescent="0.25">
      <c r="A235" s="165">
        <v>202223</v>
      </c>
      <c r="B235" s="103" t="s">
        <v>180</v>
      </c>
      <c r="C235" s="104">
        <f>Primary!$C22</f>
        <v>2037</v>
      </c>
      <c r="D235" s="103">
        <f t="shared" si="6"/>
        <v>5</v>
      </c>
      <c r="E235" s="103">
        <f t="shared" si="7"/>
        <v>552</v>
      </c>
      <c r="F235" s="105">
        <f>Primary!F22</f>
        <v>408.5</v>
      </c>
      <c r="G235" s="105"/>
    </row>
    <row r="236" spans="1:7" x14ac:dyDescent="0.25">
      <c r="A236" s="165">
        <v>202223</v>
      </c>
      <c r="B236" s="103" t="s">
        <v>180</v>
      </c>
      <c r="C236" s="104">
        <f>Primary!$C23</f>
        <v>2039</v>
      </c>
      <c r="D236" s="103">
        <f t="shared" si="6"/>
        <v>5</v>
      </c>
      <c r="E236" s="103">
        <f t="shared" si="7"/>
        <v>552</v>
      </c>
      <c r="F236" s="105">
        <f>Primary!F23</f>
        <v>263</v>
      </c>
      <c r="G236" s="105"/>
    </row>
    <row r="237" spans="1:7" x14ac:dyDescent="0.25">
      <c r="A237" s="165">
        <v>202223</v>
      </c>
      <c r="B237" s="103" t="s">
        <v>180</v>
      </c>
      <c r="C237" s="104">
        <f>Primary!$C24</f>
        <v>2041</v>
      </c>
      <c r="D237" s="103">
        <f t="shared" si="6"/>
        <v>5</v>
      </c>
      <c r="E237" s="103">
        <f t="shared" ref="E237:E300" si="8">AuthCode</f>
        <v>552</v>
      </c>
      <c r="F237" s="105">
        <f>Primary!F24</f>
        <v>455</v>
      </c>
      <c r="G237" s="105"/>
    </row>
    <row r="238" spans="1:7" x14ac:dyDescent="0.25">
      <c r="A238" s="165">
        <v>202223</v>
      </c>
      <c r="B238" s="103" t="s">
        <v>180</v>
      </c>
      <c r="C238" s="104">
        <f>Primary!$C25</f>
        <v>2043</v>
      </c>
      <c r="D238" s="103">
        <f t="shared" si="6"/>
        <v>5</v>
      </c>
      <c r="E238" s="103">
        <f t="shared" si="8"/>
        <v>552</v>
      </c>
      <c r="F238" s="105">
        <f>Primary!F25</f>
        <v>448</v>
      </c>
      <c r="G238" s="105"/>
    </row>
    <row r="239" spans="1:7" x14ac:dyDescent="0.25">
      <c r="A239" s="165">
        <v>202223</v>
      </c>
      <c r="B239" s="103" t="s">
        <v>180</v>
      </c>
      <c r="C239" s="104">
        <f>Primary!$C26</f>
        <v>2045</v>
      </c>
      <c r="D239" s="103">
        <f t="shared" si="6"/>
        <v>5</v>
      </c>
      <c r="E239" s="103">
        <f t="shared" si="8"/>
        <v>552</v>
      </c>
      <c r="F239" s="105">
        <f>Primary!F26</f>
        <v>227</v>
      </c>
      <c r="G239" s="105"/>
    </row>
    <row r="240" spans="1:7" x14ac:dyDescent="0.25">
      <c r="A240" s="165">
        <v>202223</v>
      </c>
      <c r="B240" s="103" t="s">
        <v>180</v>
      </c>
      <c r="C240" s="104">
        <f>Primary!$C27</f>
        <v>2050</v>
      </c>
      <c r="D240" s="103">
        <f t="shared" si="6"/>
        <v>5</v>
      </c>
      <c r="E240" s="103">
        <f t="shared" si="8"/>
        <v>552</v>
      </c>
      <c r="F240" s="105">
        <f>Primary!F27</f>
        <v>189</v>
      </c>
      <c r="G240" s="105"/>
    </row>
    <row r="241" spans="1:7" x14ac:dyDescent="0.25">
      <c r="A241" s="165">
        <v>202223</v>
      </c>
      <c r="B241" s="103" t="s">
        <v>180</v>
      </c>
      <c r="C241" s="104">
        <f>Primary!$C28</f>
        <v>2052</v>
      </c>
      <c r="D241" s="103">
        <f t="shared" si="6"/>
        <v>5</v>
      </c>
      <c r="E241" s="103">
        <f t="shared" si="8"/>
        <v>552</v>
      </c>
      <c r="F241" s="105">
        <f>Primary!F28</f>
        <v>440</v>
      </c>
      <c r="G241" s="105"/>
    </row>
    <row r="242" spans="1:7" x14ac:dyDescent="0.25">
      <c r="A242" s="165">
        <v>202223</v>
      </c>
      <c r="B242" s="103" t="s">
        <v>180</v>
      </c>
      <c r="C242" s="104">
        <f>Primary!$C29</f>
        <v>2061</v>
      </c>
      <c r="D242" s="103">
        <f t="shared" si="6"/>
        <v>5</v>
      </c>
      <c r="E242" s="103">
        <f t="shared" si="8"/>
        <v>552</v>
      </c>
      <c r="F242" s="105">
        <f>Primary!F29</f>
        <v>315</v>
      </c>
      <c r="G242" s="105"/>
    </row>
    <row r="243" spans="1:7" x14ac:dyDescent="0.25">
      <c r="A243" s="165">
        <v>202223</v>
      </c>
      <c r="B243" s="103" t="s">
        <v>180</v>
      </c>
      <c r="C243" s="104">
        <f>Primary!$C30</f>
        <v>2065</v>
      </c>
      <c r="D243" s="103">
        <f t="shared" si="6"/>
        <v>5</v>
      </c>
      <c r="E243" s="103">
        <f t="shared" si="8"/>
        <v>552</v>
      </c>
      <c r="F243" s="105">
        <f>Primary!F30</f>
        <v>409.5</v>
      </c>
      <c r="G243" s="105"/>
    </row>
    <row r="244" spans="1:7" x14ac:dyDescent="0.25">
      <c r="A244" s="165">
        <v>202223</v>
      </c>
      <c r="B244" s="103" t="s">
        <v>180</v>
      </c>
      <c r="C244" s="104">
        <f>Primary!$C31</f>
        <v>2069</v>
      </c>
      <c r="D244" s="103">
        <f t="shared" si="6"/>
        <v>5</v>
      </c>
      <c r="E244" s="103">
        <f t="shared" si="8"/>
        <v>552</v>
      </c>
      <c r="F244" s="105">
        <f>Primary!F31</f>
        <v>227</v>
      </c>
      <c r="G244" s="105"/>
    </row>
    <row r="245" spans="1:7" x14ac:dyDescent="0.25">
      <c r="A245" s="165">
        <v>202223</v>
      </c>
      <c r="B245" s="103" t="s">
        <v>180</v>
      </c>
      <c r="C245" s="104">
        <f>Primary!$C32</f>
        <v>2072</v>
      </c>
      <c r="D245" s="103">
        <f t="shared" si="6"/>
        <v>5</v>
      </c>
      <c r="E245" s="103">
        <f t="shared" si="8"/>
        <v>552</v>
      </c>
      <c r="F245" s="105">
        <f>Primary!F32</f>
        <v>502</v>
      </c>
      <c r="G245" s="105"/>
    </row>
    <row r="246" spans="1:7" x14ac:dyDescent="0.25">
      <c r="A246" s="165">
        <v>202223</v>
      </c>
      <c r="B246" s="103" t="s">
        <v>180</v>
      </c>
      <c r="C246" s="104">
        <f>Primary!$C33</f>
        <v>2074</v>
      </c>
      <c r="D246" s="103">
        <f t="shared" si="6"/>
        <v>5</v>
      </c>
      <c r="E246" s="103">
        <f t="shared" si="8"/>
        <v>552</v>
      </c>
      <c r="F246" s="105">
        <f>Primary!F33</f>
        <v>448</v>
      </c>
      <c r="G246" s="105"/>
    </row>
    <row r="247" spans="1:7" x14ac:dyDescent="0.25">
      <c r="A247" s="165">
        <v>202223</v>
      </c>
      <c r="B247" s="103" t="s">
        <v>180</v>
      </c>
      <c r="C247" s="104">
        <f>Primary!$C34</f>
        <v>2075</v>
      </c>
      <c r="D247" s="103">
        <f t="shared" si="6"/>
        <v>5</v>
      </c>
      <c r="E247" s="103">
        <f t="shared" si="8"/>
        <v>552</v>
      </c>
      <c r="F247" s="105">
        <f>Primary!F34</f>
        <v>199.5</v>
      </c>
      <c r="G247" s="105"/>
    </row>
    <row r="248" spans="1:7" x14ac:dyDescent="0.25">
      <c r="A248" s="165">
        <v>202223</v>
      </c>
      <c r="B248" s="103" t="s">
        <v>180</v>
      </c>
      <c r="C248" s="104">
        <f>Primary!$C35</f>
        <v>2084</v>
      </c>
      <c r="D248" s="103">
        <f t="shared" si="6"/>
        <v>5</v>
      </c>
      <c r="E248" s="103">
        <f t="shared" si="8"/>
        <v>552</v>
      </c>
      <c r="F248" s="105">
        <f>Primary!F35</f>
        <v>410.5</v>
      </c>
      <c r="G248" s="105"/>
    </row>
    <row r="249" spans="1:7" x14ac:dyDescent="0.25">
      <c r="A249" s="165">
        <v>202223</v>
      </c>
      <c r="B249" s="103" t="s">
        <v>180</v>
      </c>
      <c r="C249" s="104">
        <f>Primary!$C36</f>
        <v>2090</v>
      </c>
      <c r="D249" s="103">
        <f t="shared" si="6"/>
        <v>5</v>
      </c>
      <c r="E249" s="103">
        <f t="shared" si="8"/>
        <v>552</v>
      </c>
      <c r="F249" s="105">
        <f>Primary!F36</f>
        <v>471.5</v>
      </c>
      <c r="G249" s="105"/>
    </row>
    <row r="250" spans="1:7" x14ac:dyDescent="0.25">
      <c r="A250" s="165">
        <v>202223</v>
      </c>
      <c r="B250" s="103" t="s">
        <v>180</v>
      </c>
      <c r="C250" s="104">
        <f>Primary!$C37</f>
        <v>2092</v>
      </c>
      <c r="D250" s="103">
        <f t="shared" si="6"/>
        <v>5</v>
      </c>
      <c r="E250" s="103">
        <f t="shared" si="8"/>
        <v>552</v>
      </c>
      <c r="F250" s="105">
        <f>Primary!F37</f>
        <v>666.5</v>
      </c>
      <c r="G250" s="105"/>
    </row>
    <row r="251" spans="1:7" x14ac:dyDescent="0.25">
      <c r="A251" s="165">
        <v>202223</v>
      </c>
      <c r="B251" s="103" t="s">
        <v>180</v>
      </c>
      <c r="C251" s="104">
        <f>Primary!$C38</f>
        <v>2094</v>
      </c>
      <c r="D251" s="103">
        <f t="shared" si="6"/>
        <v>5</v>
      </c>
      <c r="E251" s="103">
        <f t="shared" si="8"/>
        <v>552</v>
      </c>
      <c r="F251" s="105">
        <f>Primary!F38</f>
        <v>349</v>
      </c>
      <c r="G251" s="105"/>
    </row>
    <row r="252" spans="1:7" x14ac:dyDescent="0.25">
      <c r="A252" s="165">
        <v>202223</v>
      </c>
      <c r="B252" s="103" t="s">
        <v>180</v>
      </c>
      <c r="C252" s="104">
        <f>Primary!$C39</f>
        <v>2096</v>
      </c>
      <c r="D252" s="103">
        <f t="shared" si="6"/>
        <v>5</v>
      </c>
      <c r="E252" s="103">
        <f t="shared" si="8"/>
        <v>552</v>
      </c>
      <c r="F252" s="105">
        <f>Primary!F39</f>
        <v>253</v>
      </c>
      <c r="G252" s="105"/>
    </row>
    <row r="253" spans="1:7" x14ac:dyDescent="0.25">
      <c r="A253" s="165">
        <v>202223</v>
      </c>
      <c r="B253" s="103" t="s">
        <v>180</v>
      </c>
      <c r="C253" s="104">
        <f>Primary!$C40</f>
        <v>2101</v>
      </c>
      <c r="D253" s="103">
        <f t="shared" si="6"/>
        <v>5</v>
      </c>
      <c r="E253" s="103">
        <f t="shared" si="8"/>
        <v>552</v>
      </c>
      <c r="F253" s="105">
        <f>Primary!F40</f>
        <v>612.5</v>
      </c>
      <c r="G253" s="105"/>
    </row>
    <row r="254" spans="1:7" x14ac:dyDescent="0.25">
      <c r="A254" s="165">
        <v>202223</v>
      </c>
      <c r="B254" s="103" t="s">
        <v>180</v>
      </c>
      <c r="C254" s="104">
        <f>Primary!$C41</f>
        <v>2104</v>
      </c>
      <c r="D254" s="103">
        <f t="shared" ref="D254:D317" si="9">D156+1</f>
        <v>5</v>
      </c>
      <c r="E254" s="103">
        <f t="shared" si="8"/>
        <v>552</v>
      </c>
      <c r="F254" s="105">
        <f>Primary!F41</f>
        <v>194</v>
      </c>
      <c r="G254" s="105"/>
    </row>
    <row r="255" spans="1:7" x14ac:dyDescent="0.25">
      <c r="A255" s="165">
        <v>202223</v>
      </c>
      <c r="B255" s="103" t="s">
        <v>180</v>
      </c>
      <c r="C255" s="104">
        <f>Primary!$C42</f>
        <v>2107</v>
      </c>
      <c r="D255" s="103">
        <f t="shared" si="9"/>
        <v>5</v>
      </c>
      <c r="E255" s="103">
        <f t="shared" si="8"/>
        <v>552</v>
      </c>
      <c r="F255" s="105">
        <f>Primary!F42</f>
        <v>171</v>
      </c>
      <c r="G255" s="105"/>
    </row>
    <row r="256" spans="1:7" x14ac:dyDescent="0.25">
      <c r="A256" s="165">
        <v>202223</v>
      </c>
      <c r="B256" s="103" t="s">
        <v>180</v>
      </c>
      <c r="C256" s="104">
        <f>Primary!$C43</f>
        <v>2111</v>
      </c>
      <c r="D256" s="103">
        <f t="shared" si="9"/>
        <v>5</v>
      </c>
      <c r="E256" s="103">
        <f t="shared" si="8"/>
        <v>552</v>
      </c>
      <c r="F256" s="105">
        <f>Primary!F43</f>
        <v>235.5</v>
      </c>
      <c r="G256" s="105"/>
    </row>
    <row r="257" spans="1:7" x14ac:dyDescent="0.25">
      <c r="A257" s="165">
        <v>202223</v>
      </c>
      <c r="B257" s="103" t="s">
        <v>180</v>
      </c>
      <c r="C257" s="104">
        <f>Primary!$C44</f>
        <v>2132</v>
      </c>
      <c r="D257" s="103">
        <f t="shared" si="9"/>
        <v>5</v>
      </c>
      <c r="E257" s="103">
        <f t="shared" si="8"/>
        <v>552</v>
      </c>
      <c r="F257" s="105">
        <f>Primary!F44</f>
        <v>441.5</v>
      </c>
      <c r="G257" s="105"/>
    </row>
    <row r="258" spans="1:7" x14ac:dyDescent="0.25">
      <c r="A258" s="165">
        <v>202223</v>
      </c>
      <c r="B258" s="103" t="s">
        <v>180</v>
      </c>
      <c r="C258" s="104">
        <f>Primary!$C45</f>
        <v>2137</v>
      </c>
      <c r="D258" s="103">
        <f t="shared" si="9"/>
        <v>5</v>
      </c>
      <c r="E258" s="103">
        <f t="shared" si="8"/>
        <v>552</v>
      </c>
      <c r="F258" s="105">
        <f>Primary!F45</f>
        <v>185</v>
      </c>
      <c r="G258" s="105"/>
    </row>
    <row r="259" spans="1:7" x14ac:dyDescent="0.25">
      <c r="A259" s="165">
        <v>202223</v>
      </c>
      <c r="B259" s="103" t="s">
        <v>180</v>
      </c>
      <c r="C259" s="104">
        <f>Primary!$C46</f>
        <v>2147</v>
      </c>
      <c r="D259" s="103">
        <f t="shared" si="9"/>
        <v>5</v>
      </c>
      <c r="E259" s="103">
        <f t="shared" si="8"/>
        <v>552</v>
      </c>
      <c r="F259" s="105">
        <f>Primary!F46</f>
        <v>428</v>
      </c>
      <c r="G259" s="105"/>
    </row>
    <row r="260" spans="1:7" x14ac:dyDescent="0.25">
      <c r="A260" s="165">
        <v>202223</v>
      </c>
      <c r="B260" s="103" t="s">
        <v>180</v>
      </c>
      <c r="C260" s="104">
        <f>Primary!$C47</f>
        <v>2153</v>
      </c>
      <c r="D260" s="103">
        <f t="shared" si="9"/>
        <v>5</v>
      </c>
      <c r="E260" s="103">
        <f t="shared" si="8"/>
        <v>552</v>
      </c>
      <c r="F260" s="105">
        <f>Primary!F47</f>
        <v>219.5</v>
      </c>
      <c r="G260" s="105"/>
    </row>
    <row r="261" spans="1:7" x14ac:dyDescent="0.25">
      <c r="A261" s="165">
        <v>202223</v>
      </c>
      <c r="B261" s="103" t="s">
        <v>180</v>
      </c>
      <c r="C261" s="104">
        <f>Primary!$C48</f>
        <v>2164</v>
      </c>
      <c r="D261" s="103">
        <f t="shared" si="9"/>
        <v>5</v>
      </c>
      <c r="E261" s="103">
        <f t="shared" si="8"/>
        <v>552</v>
      </c>
      <c r="F261" s="105">
        <f>Primary!F48</f>
        <v>442</v>
      </c>
      <c r="G261" s="105"/>
    </row>
    <row r="262" spans="1:7" x14ac:dyDescent="0.25">
      <c r="A262" s="165">
        <v>202223</v>
      </c>
      <c r="B262" s="103" t="s">
        <v>180</v>
      </c>
      <c r="C262" s="104">
        <f>Primary!$C49</f>
        <v>2166</v>
      </c>
      <c r="D262" s="103">
        <f t="shared" si="9"/>
        <v>5</v>
      </c>
      <c r="E262" s="103">
        <f t="shared" si="8"/>
        <v>552</v>
      </c>
      <c r="F262" s="105">
        <f>Primary!F49</f>
        <v>435</v>
      </c>
      <c r="G262" s="105"/>
    </row>
    <row r="263" spans="1:7" x14ac:dyDescent="0.25">
      <c r="A263" s="165">
        <v>202223</v>
      </c>
      <c r="B263" s="103" t="s">
        <v>180</v>
      </c>
      <c r="C263" s="104">
        <f>Primary!$C50</f>
        <v>2169</v>
      </c>
      <c r="D263" s="103">
        <f t="shared" si="9"/>
        <v>5</v>
      </c>
      <c r="E263" s="103">
        <f t="shared" si="8"/>
        <v>552</v>
      </c>
      <c r="F263" s="105">
        <f>Primary!F50</f>
        <v>628.5</v>
      </c>
      <c r="G263" s="105"/>
    </row>
    <row r="264" spans="1:7" x14ac:dyDescent="0.25">
      <c r="A264" s="165">
        <v>202223</v>
      </c>
      <c r="B264" s="103" t="s">
        <v>180</v>
      </c>
      <c r="C264" s="104">
        <f>Primary!$C51</f>
        <v>2170</v>
      </c>
      <c r="D264" s="103">
        <f t="shared" si="9"/>
        <v>5</v>
      </c>
      <c r="E264" s="103">
        <f t="shared" si="8"/>
        <v>552</v>
      </c>
      <c r="F264" s="105">
        <f>Primary!F51</f>
        <v>268</v>
      </c>
      <c r="G264" s="105"/>
    </row>
    <row r="265" spans="1:7" x14ac:dyDescent="0.25">
      <c r="A265" s="165">
        <v>202223</v>
      </c>
      <c r="B265" s="103" t="s">
        <v>180</v>
      </c>
      <c r="C265" s="104">
        <f>Primary!$C52</f>
        <v>2171</v>
      </c>
      <c r="D265" s="103">
        <f t="shared" si="9"/>
        <v>5</v>
      </c>
      <c r="E265" s="103">
        <f t="shared" si="8"/>
        <v>552</v>
      </c>
      <c r="F265" s="105">
        <f>Primary!F52</f>
        <v>385</v>
      </c>
      <c r="G265" s="105"/>
    </row>
    <row r="266" spans="1:7" x14ac:dyDescent="0.25">
      <c r="A266" s="165">
        <v>202223</v>
      </c>
      <c r="B266" s="103" t="s">
        <v>180</v>
      </c>
      <c r="C266" s="104">
        <f>Primary!$C53</f>
        <v>2173</v>
      </c>
      <c r="D266" s="103">
        <f t="shared" si="9"/>
        <v>5</v>
      </c>
      <c r="E266" s="103">
        <f t="shared" si="8"/>
        <v>552</v>
      </c>
      <c r="F266" s="105">
        <f>Primary!F53</f>
        <v>637</v>
      </c>
      <c r="G266" s="105"/>
    </row>
    <row r="267" spans="1:7" x14ac:dyDescent="0.25">
      <c r="A267" s="165">
        <v>202223</v>
      </c>
      <c r="B267" s="103" t="s">
        <v>180</v>
      </c>
      <c r="C267" s="104">
        <f>Primary!$C54</f>
        <v>2174</v>
      </c>
      <c r="D267" s="103">
        <f t="shared" si="9"/>
        <v>5</v>
      </c>
      <c r="E267" s="103">
        <f t="shared" si="8"/>
        <v>552</v>
      </c>
      <c r="F267" s="105">
        <f>Primary!F54</f>
        <v>429.5</v>
      </c>
      <c r="G267" s="105"/>
    </row>
    <row r="268" spans="1:7" x14ac:dyDescent="0.25">
      <c r="A268" s="165">
        <v>202223</v>
      </c>
      <c r="B268" s="103" t="s">
        <v>180</v>
      </c>
      <c r="C268" s="104">
        <f>Primary!$C55</f>
        <v>2175</v>
      </c>
      <c r="D268" s="103">
        <f t="shared" si="9"/>
        <v>5</v>
      </c>
      <c r="E268" s="103">
        <f t="shared" si="8"/>
        <v>552</v>
      </c>
      <c r="F268" s="105">
        <f>Primary!F55</f>
        <v>144</v>
      </c>
      <c r="G268" s="105"/>
    </row>
    <row r="269" spans="1:7" x14ac:dyDescent="0.25">
      <c r="A269" s="165">
        <v>202223</v>
      </c>
      <c r="B269" s="103" t="s">
        <v>180</v>
      </c>
      <c r="C269" s="104">
        <f>Primary!$C56</f>
        <v>2176</v>
      </c>
      <c r="D269" s="103">
        <f t="shared" si="9"/>
        <v>5</v>
      </c>
      <c r="E269" s="103">
        <f t="shared" si="8"/>
        <v>552</v>
      </c>
      <c r="F269" s="105">
        <f>Primary!F56</f>
        <v>429.5</v>
      </c>
      <c r="G269" s="105"/>
    </row>
    <row r="270" spans="1:7" x14ac:dyDescent="0.25">
      <c r="A270" s="165">
        <v>202223</v>
      </c>
      <c r="B270" s="103" t="s">
        <v>180</v>
      </c>
      <c r="C270" s="104">
        <f>Primary!$C57</f>
        <v>2177</v>
      </c>
      <c r="D270" s="103">
        <f t="shared" si="9"/>
        <v>5</v>
      </c>
      <c r="E270" s="103">
        <f t="shared" si="8"/>
        <v>552</v>
      </c>
      <c r="F270" s="105">
        <f>Primary!F57</f>
        <v>202</v>
      </c>
      <c r="G270" s="105"/>
    </row>
    <row r="271" spans="1:7" x14ac:dyDescent="0.25">
      <c r="A271" s="165">
        <v>202223</v>
      </c>
      <c r="B271" s="103" t="s">
        <v>180</v>
      </c>
      <c r="C271" s="104">
        <f>Primary!$C58</f>
        <v>2179</v>
      </c>
      <c r="D271" s="103">
        <f t="shared" si="9"/>
        <v>5</v>
      </c>
      <c r="E271" s="103">
        <f t="shared" si="8"/>
        <v>552</v>
      </c>
      <c r="F271" s="105">
        <f>Primary!F58</f>
        <v>320</v>
      </c>
      <c r="G271" s="105"/>
    </row>
    <row r="272" spans="1:7" x14ac:dyDescent="0.25">
      <c r="A272" s="165">
        <v>202223</v>
      </c>
      <c r="B272" s="103" t="s">
        <v>180</v>
      </c>
      <c r="C272" s="104">
        <f>Primary!$C59</f>
        <v>2180</v>
      </c>
      <c r="D272" s="103">
        <f t="shared" si="9"/>
        <v>5</v>
      </c>
      <c r="E272" s="103">
        <f t="shared" si="8"/>
        <v>552</v>
      </c>
      <c r="F272" s="105">
        <f>Primary!F59</f>
        <v>225</v>
      </c>
      <c r="G272" s="105"/>
    </row>
    <row r="273" spans="1:7" x14ac:dyDescent="0.25">
      <c r="A273" s="165">
        <v>202223</v>
      </c>
      <c r="B273" s="103" t="s">
        <v>180</v>
      </c>
      <c r="C273" s="104">
        <f>Primary!$C60</f>
        <v>2305</v>
      </c>
      <c r="D273" s="103">
        <f t="shared" si="9"/>
        <v>5</v>
      </c>
      <c r="E273" s="103">
        <f t="shared" si="8"/>
        <v>552</v>
      </c>
      <c r="F273" s="105">
        <f>Primary!F60</f>
        <v>379</v>
      </c>
      <c r="G273" s="105"/>
    </row>
    <row r="274" spans="1:7" x14ac:dyDescent="0.25">
      <c r="A274" s="165">
        <v>202223</v>
      </c>
      <c r="B274" s="103" t="s">
        <v>180</v>
      </c>
      <c r="C274" s="104">
        <f>Primary!$C61</f>
        <v>2306</v>
      </c>
      <c r="D274" s="103">
        <f t="shared" si="9"/>
        <v>5</v>
      </c>
      <c r="E274" s="103">
        <f t="shared" si="8"/>
        <v>552</v>
      </c>
      <c r="F274" s="105">
        <f>Primary!F61</f>
        <v>312.5</v>
      </c>
      <c r="G274" s="105"/>
    </row>
    <row r="275" spans="1:7" x14ac:dyDescent="0.25">
      <c r="A275" s="165">
        <v>202223</v>
      </c>
      <c r="B275" s="103" t="s">
        <v>180</v>
      </c>
      <c r="C275" s="104">
        <f>Primary!$C62</f>
        <v>2308</v>
      </c>
      <c r="D275" s="103">
        <f t="shared" si="9"/>
        <v>5</v>
      </c>
      <c r="E275" s="103">
        <f t="shared" si="8"/>
        <v>552</v>
      </c>
      <c r="F275" s="105">
        <f>Primary!F62</f>
        <v>388</v>
      </c>
      <c r="G275" s="105"/>
    </row>
    <row r="276" spans="1:7" x14ac:dyDescent="0.25">
      <c r="A276" s="165">
        <v>202223</v>
      </c>
      <c r="B276" s="103" t="s">
        <v>180</v>
      </c>
      <c r="C276" s="104">
        <f>Primary!$C63</f>
        <v>2309</v>
      </c>
      <c r="D276" s="103">
        <f t="shared" si="9"/>
        <v>5</v>
      </c>
      <c r="E276" s="103">
        <f t="shared" si="8"/>
        <v>552</v>
      </c>
      <c r="F276" s="105">
        <f>Primary!F63</f>
        <v>196.5</v>
      </c>
      <c r="G276" s="105"/>
    </row>
    <row r="277" spans="1:7" x14ac:dyDescent="0.25">
      <c r="A277" s="165">
        <v>202223</v>
      </c>
      <c r="B277" s="103" t="s">
        <v>180</v>
      </c>
      <c r="C277" s="104">
        <f>Primary!$C64</f>
        <v>2310</v>
      </c>
      <c r="D277" s="103">
        <f t="shared" si="9"/>
        <v>5</v>
      </c>
      <c r="E277" s="103">
        <f t="shared" si="8"/>
        <v>552</v>
      </c>
      <c r="F277" s="105">
        <f>Primary!F64</f>
        <v>144.5</v>
      </c>
      <c r="G277" s="105"/>
    </row>
    <row r="278" spans="1:7" x14ac:dyDescent="0.25">
      <c r="A278" s="165">
        <v>202223</v>
      </c>
      <c r="B278" s="103" t="s">
        <v>180</v>
      </c>
      <c r="C278" s="104">
        <f>Primary!$C65</f>
        <v>2311</v>
      </c>
      <c r="D278" s="103">
        <f t="shared" si="9"/>
        <v>5</v>
      </c>
      <c r="E278" s="103">
        <f t="shared" si="8"/>
        <v>552</v>
      </c>
      <c r="F278" s="105">
        <f>Primary!F65</f>
        <v>397</v>
      </c>
      <c r="G278" s="105"/>
    </row>
    <row r="279" spans="1:7" x14ac:dyDescent="0.25">
      <c r="A279" s="165">
        <v>202223</v>
      </c>
      <c r="B279" s="103" t="s">
        <v>180</v>
      </c>
      <c r="C279" s="104">
        <f>Primary!$C66</f>
        <v>2312</v>
      </c>
      <c r="D279" s="103">
        <f t="shared" si="9"/>
        <v>5</v>
      </c>
      <c r="E279" s="103">
        <f t="shared" si="8"/>
        <v>552</v>
      </c>
      <c r="F279" s="105">
        <f>Primary!F66</f>
        <v>459.5</v>
      </c>
      <c r="G279" s="105"/>
    </row>
    <row r="280" spans="1:7" x14ac:dyDescent="0.25">
      <c r="A280" s="165">
        <v>202223</v>
      </c>
      <c r="B280" s="103" t="s">
        <v>180</v>
      </c>
      <c r="C280" s="104">
        <f>Primary!$C67</f>
        <v>2313</v>
      </c>
      <c r="D280" s="103">
        <f t="shared" si="9"/>
        <v>5</v>
      </c>
      <c r="E280" s="103">
        <f t="shared" si="8"/>
        <v>552</v>
      </c>
      <c r="F280" s="105">
        <f>Primary!F67</f>
        <v>237.5</v>
      </c>
      <c r="G280" s="105"/>
    </row>
    <row r="281" spans="1:7" x14ac:dyDescent="0.25">
      <c r="A281" s="165">
        <v>202223</v>
      </c>
      <c r="B281" s="103" t="s">
        <v>180</v>
      </c>
      <c r="C281" s="104">
        <f>Primary!$C68</f>
        <v>2314</v>
      </c>
      <c r="D281" s="103">
        <f t="shared" si="9"/>
        <v>5</v>
      </c>
      <c r="E281" s="103">
        <f t="shared" si="8"/>
        <v>552</v>
      </c>
      <c r="F281" s="105">
        <f>Primary!F68</f>
        <v>193.5</v>
      </c>
      <c r="G281" s="105"/>
    </row>
    <row r="282" spans="1:7" x14ac:dyDescent="0.25">
      <c r="A282" s="165">
        <v>202223</v>
      </c>
      <c r="B282" s="103" t="s">
        <v>180</v>
      </c>
      <c r="C282" s="104">
        <f>Primary!$C69</f>
        <v>2315</v>
      </c>
      <c r="D282" s="103">
        <f t="shared" si="9"/>
        <v>5</v>
      </c>
      <c r="E282" s="103">
        <f t="shared" si="8"/>
        <v>552</v>
      </c>
      <c r="F282" s="105">
        <f>Primary!F69</f>
        <v>214.5</v>
      </c>
      <c r="G282" s="105"/>
    </row>
    <row r="283" spans="1:7" x14ac:dyDescent="0.25">
      <c r="A283" s="165">
        <v>202223</v>
      </c>
      <c r="B283" s="103" t="s">
        <v>180</v>
      </c>
      <c r="C283" s="104">
        <f>Primary!$C70</f>
        <v>2317</v>
      </c>
      <c r="D283" s="103">
        <f t="shared" si="9"/>
        <v>5</v>
      </c>
      <c r="E283" s="103">
        <f t="shared" si="8"/>
        <v>552</v>
      </c>
      <c r="F283" s="105">
        <f>Primary!F70</f>
        <v>427.5</v>
      </c>
      <c r="G283" s="105"/>
    </row>
    <row r="284" spans="1:7" x14ac:dyDescent="0.25">
      <c r="A284" s="165">
        <v>202223</v>
      </c>
      <c r="B284" s="103" t="s">
        <v>180</v>
      </c>
      <c r="C284" s="104">
        <f>Primary!$C71</f>
        <v>2318</v>
      </c>
      <c r="D284" s="103">
        <f t="shared" si="9"/>
        <v>5</v>
      </c>
      <c r="E284" s="103">
        <f t="shared" si="8"/>
        <v>552</v>
      </c>
      <c r="F284" s="105">
        <f>Primary!F71</f>
        <v>416</v>
      </c>
      <c r="G284" s="105"/>
    </row>
    <row r="285" spans="1:7" x14ac:dyDescent="0.25">
      <c r="A285" s="165">
        <v>202223</v>
      </c>
      <c r="B285" s="103" t="s">
        <v>180</v>
      </c>
      <c r="C285" s="104">
        <f>Primary!$C72</f>
        <v>2319</v>
      </c>
      <c r="D285" s="103">
        <f t="shared" si="9"/>
        <v>5</v>
      </c>
      <c r="E285" s="103">
        <f t="shared" si="8"/>
        <v>552</v>
      </c>
      <c r="F285" s="105">
        <f>Primary!F72</f>
        <v>426.5</v>
      </c>
      <c r="G285" s="105"/>
    </row>
    <row r="286" spans="1:7" x14ac:dyDescent="0.25">
      <c r="A286" s="165">
        <v>202223</v>
      </c>
      <c r="B286" s="103" t="s">
        <v>180</v>
      </c>
      <c r="C286" s="104">
        <f>Primary!$C73</f>
        <v>2320</v>
      </c>
      <c r="D286" s="103">
        <f t="shared" si="9"/>
        <v>5</v>
      </c>
      <c r="E286" s="103">
        <f t="shared" si="8"/>
        <v>552</v>
      </c>
      <c r="F286" s="105">
        <f>Primary!F73</f>
        <v>221.5</v>
      </c>
      <c r="G286" s="105"/>
    </row>
    <row r="287" spans="1:7" x14ac:dyDescent="0.25">
      <c r="A287" s="165">
        <v>202223</v>
      </c>
      <c r="B287" s="103" t="s">
        <v>180</v>
      </c>
      <c r="C287" s="104">
        <f>Primary!$C74</f>
        <v>2321</v>
      </c>
      <c r="D287" s="103">
        <f t="shared" si="9"/>
        <v>5</v>
      </c>
      <c r="E287" s="103">
        <f t="shared" si="8"/>
        <v>552</v>
      </c>
      <c r="F287" s="105">
        <f>Primary!F74</f>
        <v>438</v>
      </c>
      <c r="G287" s="105"/>
    </row>
    <row r="288" spans="1:7" x14ac:dyDescent="0.25">
      <c r="A288" s="165">
        <v>202223</v>
      </c>
      <c r="B288" s="103" t="s">
        <v>180</v>
      </c>
      <c r="C288" s="104">
        <f>Primary!$C75</f>
        <v>2322</v>
      </c>
      <c r="D288" s="103">
        <f t="shared" si="9"/>
        <v>5</v>
      </c>
      <c r="E288" s="103">
        <f t="shared" si="8"/>
        <v>552</v>
      </c>
      <c r="F288" s="105">
        <f>Primary!F75</f>
        <v>418.5</v>
      </c>
      <c r="G288" s="105"/>
    </row>
    <row r="289" spans="1:7" x14ac:dyDescent="0.25">
      <c r="A289" s="165">
        <v>202223</v>
      </c>
      <c r="B289" s="103" t="s">
        <v>180</v>
      </c>
      <c r="C289" s="104">
        <f>Primary!$C76</f>
        <v>2323</v>
      </c>
      <c r="D289" s="103">
        <f t="shared" si="9"/>
        <v>5</v>
      </c>
      <c r="E289" s="103">
        <f t="shared" si="8"/>
        <v>552</v>
      </c>
      <c r="F289" s="105">
        <f>Primary!F76</f>
        <v>113.5</v>
      </c>
      <c r="G289" s="105"/>
    </row>
    <row r="290" spans="1:7" x14ac:dyDescent="0.25">
      <c r="A290" s="165">
        <v>202223</v>
      </c>
      <c r="B290" s="103" t="s">
        <v>180</v>
      </c>
      <c r="C290" s="104">
        <f>Primary!$C77</f>
        <v>2324</v>
      </c>
      <c r="D290" s="103">
        <f t="shared" si="9"/>
        <v>5</v>
      </c>
      <c r="E290" s="103">
        <f t="shared" si="8"/>
        <v>552</v>
      </c>
      <c r="F290" s="105">
        <f>Primary!F77</f>
        <v>169</v>
      </c>
      <c r="G290" s="105"/>
    </row>
    <row r="291" spans="1:7" x14ac:dyDescent="0.25">
      <c r="A291" s="165">
        <v>202223</v>
      </c>
      <c r="B291" s="103" t="s">
        <v>180</v>
      </c>
      <c r="C291" s="104">
        <f>Primary!$C78</f>
        <v>2325</v>
      </c>
      <c r="D291" s="103">
        <f t="shared" si="9"/>
        <v>5</v>
      </c>
      <c r="E291" s="103">
        <f t="shared" si="8"/>
        <v>552</v>
      </c>
      <c r="F291" s="105">
        <f>Primary!F78</f>
        <v>175</v>
      </c>
      <c r="G291" s="105"/>
    </row>
    <row r="292" spans="1:7" x14ac:dyDescent="0.25">
      <c r="A292" s="165">
        <v>202223</v>
      </c>
      <c r="B292" s="103" t="s">
        <v>180</v>
      </c>
      <c r="C292" s="104">
        <f>Primary!$C79</f>
        <v>2326</v>
      </c>
      <c r="D292" s="103">
        <f t="shared" si="9"/>
        <v>5</v>
      </c>
      <c r="E292" s="103">
        <f t="shared" si="8"/>
        <v>552</v>
      </c>
      <c r="F292" s="105">
        <f>Primary!F79</f>
        <v>476.5</v>
      </c>
      <c r="G292" s="105"/>
    </row>
    <row r="293" spans="1:7" x14ac:dyDescent="0.25">
      <c r="A293" s="165">
        <v>202223</v>
      </c>
      <c r="B293" s="103" t="s">
        <v>180</v>
      </c>
      <c r="C293" s="104">
        <f>Primary!$C80</f>
        <v>2327</v>
      </c>
      <c r="D293" s="103">
        <f t="shared" si="9"/>
        <v>5</v>
      </c>
      <c r="E293" s="103">
        <f t="shared" si="8"/>
        <v>552</v>
      </c>
      <c r="F293" s="105">
        <f>Primary!F80</f>
        <v>225</v>
      </c>
      <c r="G293" s="105"/>
    </row>
    <row r="294" spans="1:7" x14ac:dyDescent="0.25">
      <c r="A294" s="165">
        <v>202223</v>
      </c>
      <c r="B294" s="103" t="s">
        <v>180</v>
      </c>
      <c r="C294" s="104">
        <f>Primary!$C81</f>
        <v>2328</v>
      </c>
      <c r="D294" s="103">
        <f t="shared" si="9"/>
        <v>5</v>
      </c>
      <c r="E294" s="103">
        <f t="shared" si="8"/>
        <v>552</v>
      </c>
      <c r="F294" s="105">
        <f>Primary!F81</f>
        <v>331</v>
      </c>
      <c r="G294" s="105"/>
    </row>
    <row r="295" spans="1:7" x14ac:dyDescent="0.25">
      <c r="A295" s="165">
        <v>202223</v>
      </c>
      <c r="B295" s="103" t="s">
        <v>180</v>
      </c>
      <c r="C295" s="104">
        <f>Primary!$C82</f>
        <v>2329</v>
      </c>
      <c r="D295" s="103">
        <f t="shared" si="9"/>
        <v>5</v>
      </c>
      <c r="E295" s="103">
        <f t="shared" si="8"/>
        <v>552</v>
      </c>
      <c r="F295" s="105">
        <f>Primary!F82</f>
        <v>666</v>
      </c>
      <c r="G295" s="105"/>
    </row>
    <row r="296" spans="1:7" x14ac:dyDescent="0.25">
      <c r="A296" s="165">
        <v>202223</v>
      </c>
      <c r="B296" s="103" t="s">
        <v>180</v>
      </c>
      <c r="C296" s="104">
        <f>Primary!$C83</f>
        <v>2330</v>
      </c>
      <c r="D296" s="103">
        <f t="shared" si="9"/>
        <v>5</v>
      </c>
      <c r="E296" s="103">
        <f t="shared" si="8"/>
        <v>552</v>
      </c>
      <c r="F296" s="105">
        <f>Primary!F83</f>
        <v>437</v>
      </c>
      <c r="G296" s="105"/>
    </row>
    <row r="297" spans="1:7" x14ac:dyDescent="0.25">
      <c r="A297" s="165">
        <v>202223</v>
      </c>
      <c r="B297" s="103" t="s">
        <v>180</v>
      </c>
      <c r="C297" s="104">
        <f>Primary!$C84</f>
        <v>2331</v>
      </c>
      <c r="D297" s="103">
        <f t="shared" si="9"/>
        <v>5</v>
      </c>
      <c r="E297" s="103">
        <f t="shared" si="8"/>
        <v>552</v>
      </c>
      <c r="F297" s="105">
        <f>Primary!F84</f>
        <v>435.5</v>
      </c>
      <c r="G297" s="105"/>
    </row>
    <row r="298" spans="1:7" x14ac:dyDescent="0.25">
      <c r="A298" s="165">
        <v>202223</v>
      </c>
      <c r="B298" s="103" t="s">
        <v>180</v>
      </c>
      <c r="C298" s="104">
        <f>Primary!$C85</f>
        <v>2332</v>
      </c>
      <c r="D298" s="103">
        <f t="shared" si="9"/>
        <v>5</v>
      </c>
      <c r="E298" s="103">
        <f t="shared" si="8"/>
        <v>552</v>
      </c>
      <c r="F298" s="105">
        <f>Primary!F85</f>
        <v>244.5</v>
      </c>
      <c r="G298" s="105"/>
    </row>
    <row r="299" spans="1:7" x14ac:dyDescent="0.25">
      <c r="A299" s="165">
        <v>202223</v>
      </c>
      <c r="B299" s="103" t="s">
        <v>180</v>
      </c>
      <c r="C299" s="104">
        <f>Primary!$C86</f>
        <v>3000</v>
      </c>
      <c r="D299" s="103">
        <f t="shared" si="9"/>
        <v>5</v>
      </c>
      <c r="E299" s="103">
        <f t="shared" si="8"/>
        <v>552</v>
      </c>
      <c r="F299" s="105">
        <f>Primary!F86</f>
        <v>97</v>
      </c>
      <c r="G299" s="105"/>
    </row>
    <row r="300" spans="1:7" x14ac:dyDescent="0.25">
      <c r="A300" s="165">
        <v>202223</v>
      </c>
      <c r="B300" s="103" t="s">
        <v>180</v>
      </c>
      <c r="C300" s="104">
        <f>Primary!$C87</f>
        <v>3321</v>
      </c>
      <c r="D300" s="103">
        <f t="shared" si="9"/>
        <v>5</v>
      </c>
      <c r="E300" s="103">
        <f t="shared" si="8"/>
        <v>552</v>
      </c>
      <c r="F300" s="105">
        <f>Primary!F87</f>
        <v>129</v>
      </c>
      <c r="G300" s="105"/>
    </row>
    <row r="301" spans="1:7" x14ac:dyDescent="0.25">
      <c r="A301" s="165">
        <v>202223</v>
      </c>
      <c r="B301" s="103" t="s">
        <v>180</v>
      </c>
      <c r="C301" s="104">
        <f>Primary!$C88</f>
        <v>3323</v>
      </c>
      <c r="D301" s="103">
        <f t="shared" si="9"/>
        <v>5</v>
      </c>
      <c r="E301" s="103">
        <f t="shared" ref="E301:E340" si="10">AuthCode</f>
        <v>552</v>
      </c>
      <c r="F301" s="105">
        <f>Primary!F88</f>
        <v>106</v>
      </c>
      <c r="G301" s="105"/>
    </row>
    <row r="302" spans="1:7" x14ac:dyDescent="0.25">
      <c r="A302" s="165">
        <v>202223</v>
      </c>
      <c r="B302" s="103" t="s">
        <v>180</v>
      </c>
      <c r="C302" s="104">
        <f>Primary!$C89</f>
        <v>3328</v>
      </c>
      <c r="D302" s="103">
        <f t="shared" si="9"/>
        <v>5</v>
      </c>
      <c r="E302" s="103">
        <f t="shared" si="10"/>
        <v>552</v>
      </c>
      <c r="F302" s="105">
        <f>Primary!F89</f>
        <v>201.5</v>
      </c>
      <c r="G302" s="105"/>
    </row>
    <row r="303" spans="1:7" x14ac:dyDescent="0.25">
      <c r="A303" s="165">
        <v>202223</v>
      </c>
      <c r="B303" s="103" t="s">
        <v>180</v>
      </c>
      <c r="C303" s="104">
        <f>Primary!$C90</f>
        <v>3330</v>
      </c>
      <c r="D303" s="103">
        <f t="shared" si="9"/>
        <v>5</v>
      </c>
      <c r="E303" s="103">
        <f t="shared" si="10"/>
        <v>552</v>
      </c>
      <c r="F303" s="105">
        <f>Primary!F90</f>
        <v>217.5</v>
      </c>
      <c r="G303" s="105"/>
    </row>
    <row r="304" spans="1:7" x14ac:dyDescent="0.25">
      <c r="A304" s="165">
        <v>202223</v>
      </c>
      <c r="B304" s="103" t="s">
        <v>180</v>
      </c>
      <c r="C304" s="104">
        <f>Primary!$C91</f>
        <v>3332</v>
      </c>
      <c r="D304" s="103">
        <f t="shared" si="9"/>
        <v>5</v>
      </c>
      <c r="E304" s="103">
        <f t="shared" si="10"/>
        <v>552</v>
      </c>
      <c r="F304" s="105">
        <f>Primary!F91</f>
        <v>248</v>
      </c>
      <c r="G304" s="105"/>
    </row>
    <row r="305" spans="1:7" x14ac:dyDescent="0.25">
      <c r="A305" s="165">
        <v>202223</v>
      </c>
      <c r="B305" s="103" t="s">
        <v>180</v>
      </c>
      <c r="C305" s="104">
        <f>Primary!$C92</f>
        <v>3334</v>
      </c>
      <c r="D305" s="103">
        <f t="shared" si="9"/>
        <v>5</v>
      </c>
      <c r="E305" s="103">
        <f t="shared" si="10"/>
        <v>552</v>
      </c>
      <c r="F305" s="105">
        <f>Primary!F92</f>
        <v>425</v>
      </c>
      <c r="G305" s="105"/>
    </row>
    <row r="306" spans="1:7" x14ac:dyDescent="0.25">
      <c r="A306" s="165">
        <v>202223</v>
      </c>
      <c r="B306" s="103" t="s">
        <v>180</v>
      </c>
      <c r="C306" s="104">
        <f>Primary!$C93</f>
        <v>3336</v>
      </c>
      <c r="D306" s="103">
        <f t="shared" si="9"/>
        <v>5</v>
      </c>
      <c r="E306" s="103">
        <f t="shared" si="10"/>
        <v>552</v>
      </c>
      <c r="F306" s="105">
        <f>Primary!F93</f>
        <v>314.5</v>
      </c>
      <c r="G306" s="105"/>
    </row>
    <row r="307" spans="1:7" x14ac:dyDescent="0.25">
      <c r="A307" s="165">
        <v>202223</v>
      </c>
      <c r="B307" s="103" t="s">
        <v>180</v>
      </c>
      <c r="C307" s="104">
        <f>Primary!$C94</f>
        <v>3341</v>
      </c>
      <c r="D307" s="103">
        <f t="shared" si="9"/>
        <v>5</v>
      </c>
      <c r="E307" s="103">
        <f t="shared" si="10"/>
        <v>552</v>
      </c>
      <c r="F307" s="105">
        <f>Primary!F94</f>
        <v>138</v>
      </c>
      <c r="G307" s="105"/>
    </row>
    <row r="308" spans="1:7" x14ac:dyDescent="0.25">
      <c r="A308" s="165">
        <v>202223</v>
      </c>
      <c r="B308" s="103" t="s">
        <v>180</v>
      </c>
      <c r="C308" s="104">
        <f>Primary!$C95</f>
        <v>3343</v>
      </c>
      <c r="D308" s="103">
        <f t="shared" si="9"/>
        <v>5</v>
      </c>
      <c r="E308" s="103">
        <f t="shared" si="10"/>
        <v>552</v>
      </c>
      <c r="F308" s="105">
        <f>Primary!F95</f>
        <v>213</v>
      </c>
      <c r="G308" s="105"/>
    </row>
    <row r="309" spans="1:7" x14ac:dyDescent="0.25">
      <c r="A309" s="165">
        <v>202223</v>
      </c>
      <c r="B309" s="103" t="s">
        <v>180</v>
      </c>
      <c r="C309" s="104">
        <f>Primary!$C96</f>
        <v>3344</v>
      </c>
      <c r="D309" s="103">
        <f t="shared" si="9"/>
        <v>5</v>
      </c>
      <c r="E309" s="103">
        <f t="shared" si="10"/>
        <v>552</v>
      </c>
      <c r="F309" s="105">
        <f>Primary!F96</f>
        <v>218.5</v>
      </c>
      <c r="G309" s="105"/>
    </row>
    <row r="310" spans="1:7" x14ac:dyDescent="0.25">
      <c r="A310" s="165">
        <v>202223</v>
      </c>
      <c r="B310" s="103" t="s">
        <v>180</v>
      </c>
      <c r="C310" s="104">
        <f>Primary!$C97</f>
        <v>3346</v>
      </c>
      <c r="D310" s="103">
        <f t="shared" si="9"/>
        <v>5</v>
      </c>
      <c r="E310" s="103">
        <f t="shared" si="10"/>
        <v>552</v>
      </c>
      <c r="F310" s="105">
        <f>Primary!F97</f>
        <v>421</v>
      </c>
      <c r="G310" s="105"/>
    </row>
    <row r="311" spans="1:7" x14ac:dyDescent="0.25">
      <c r="A311" s="165">
        <v>202223</v>
      </c>
      <c r="B311" s="103" t="s">
        <v>180</v>
      </c>
      <c r="C311" s="104">
        <f>Primary!$C98</f>
        <v>3351</v>
      </c>
      <c r="D311" s="103">
        <f t="shared" si="9"/>
        <v>5</v>
      </c>
      <c r="E311" s="103">
        <f t="shared" si="10"/>
        <v>552</v>
      </c>
      <c r="F311" s="105">
        <f>Primary!F98</f>
        <v>208.5</v>
      </c>
      <c r="G311" s="105"/>
    </row>
    <row r="312" spans="1:7" x14ac:dyDescent="0.25">
      <c r="A312" s="165">
        <v>202223</v>
      </c>
      <c r="B312" s="103" t="s">
        <v>180</v>
      </c>
      <c r="C312" s="104">
        <f>Primary!$C99</f>
        <v>3353</v>
      </c>
      <c r="D312" s="103">
        <f t="shared" si="9"/>
        <v>5</v>
      </c>
      <c r="E312" s="103">
        <f t="shared" si="10"/>
        <v>552</v>
      </c>
      <c r="F312" s="105">
        <f>Primary!F99</f>
        <v>308.5</v>
      </c>
      <c r="G312" s="105"/>
    </row>
    <row r="313" spans="1:7" x14ac:dyDescent="0.25">
      <c r="A313" s="165">
        <v>202223</v>
      </c>
      <c r="B313" s="103" t="s">
        <v>180</v>
      </c>
      <c r="C313" s="104">
        <f>Primary!$C100</f>
        <v>3354</v>
      </c>
      <c r="D313" s="103">
        <f t="shared" si="9"/>
        <v>5</v>
      </c>
      <c r="E313" s="103">
        <f t="shared" si="10"/>
        <v>552</v>
      </c>
      <c r="F313" s="105">
        <f>Primary!F100</f>
        <v>153.5</v>
      </c>
      <c r="G313" s="105"/>
    </row>
    <row r="314" spans="1:7" x14ac:dyDescent="0.25">
      <c r="A314" s="165">
        <v>202223</v>
      </c>
      <c r="B314" s="103" t="s">
        <v>180</v>
      </c>
      <c r="C314" s="104">
        <f>Primary!$C101</f>
        <v>3355</v>
      </c>
      <c r="D314" s="103">
        <f t="shared" si="9"/>
        <v>5</v>
      </c>
      <c r="E314" s="103">
        <f t="shared" si="10"/>
        <v>552</v>
      </c>
      <c r="F314" s="105">
        <f>Primary!F101</f>
        <v>186.5</v>
      </c>
      <c r="G314" s="105"/>
    </row>
    <row r="315" spans="1:7" x14ac:dyDescent="0.25">
      <c r="A315" s="165">
        <v>202223</v>
      </c>
      <c r="B315" s="103" t="s">
        <v>180</v>
      </c>
      <c r="C315" s="104">
        <f>Primary!$C102</f>
        <v>3357</v>
      </c>
      <c r="D315" s="103">
        <f t="shared" si="9"/>
        <v>5</v>
      </c>
      <c r="E315" s="103">
        <f t="shared" si="10"/>
        <v>552</v>
      </c>
      <c r="F315" s="105">
        <f>Primary!F102</f>
        <v>152</v>
      </c>
      <c r="G315" s="105"/>
    </row>
    <row r="316" spans="1:7" x14ac:dyDescent="0.25">
      <c r="A316" s="165">
        <v>202223</v>
      </c>
      <c r="B316" s="103" t="s">
        <v>180</v>
      </c>
      <c r="C316" s="104">
        <f>Primary!$C103</f>
        <v>3366</v>
      </c>
      <c r="D316" s="103">
        <f t="shared" si="9"/>
        <v>5</v>
      </c>
      <c r="E316" s="103">
        <f t="shared" si="10"/>
        <v>552</v>
      </c>
      <c r="F316" s="105">
        <f>Primary!F103</f>
        <v>204</v>
      </c>
      <c r="G316" s="105"/>
    </row>
    <row r="317" spans="1:7" x14ac:dyDescent="0.25">
      <c r="A317" s="165">
        <v>202223</v>
      </c>
      <c r="B317" s="103" t="s">
        <v>180</v>
      </c>
      <c r="C317" s="104">
        <f>Primary!$C104</f>
        <v>3370</v>
      </c>
      <c r="D317" s="103">
        <f t="shared" si="9"/>
        <v>5</v>
      </c>
      <c r="E317" s="103">
        <f t="shared" si="10"/>
        <v>552</v>
      </c>
      <c r="F317" s="105">
        <f>Primary!F104</f>
        <v>230</v>
      </c>
      <c r="G317" s="105"/>
    </row>
    <row r="318" spans="1:7" x14ac:dyDescent="0.25">
      <c r="A318" s="165">
        <v>202223</v>
      </c>
      <c r="B318" s="103" t="s">
        <v>180</v>
      </c>
      <c r="C318" s="104">
        <f>Primary!$C105</f>
        <v>3371</v>
      </c>
      <c r="D318" s="103">
        <f t="shared" ref="D318:D381" si="11">D220+1</f>
        <v>5</v>
      </c>
      <c r="E318" s="103">
        <f t="shared" si="10"/>
        <v>552</v>
      </c>
      <c r="F318" s="105">
        <f>Primary!F105</f>
        <v>224</v>
      </c>
      <c r="G318" s="105"/>
    </row>
    <row r="319" spans="1:7" x14ac:dyDescent="0.25">
      <c r="A319" s="165">
        <v>202223</v>
      </c>
      <c r="B319" s="103" t="s">
        <v>180</v>
      </c>
      <c r="C319" s="104">
        <f>Primary!$C106</f>
        <v>3373</v>
      </c>
      <c r="D319" s="103">
        <f t="shared" si="11"/>
        <v>5</v>
      </c>
      <c r="E319" s="103">
        <f t="shared" si="10"/>
        <v>552</v>
      </c>
      <c r="F319" s="105">
        <f>Primary!F106</f>
        <v>212</v>
      </c>
      <c r="G319" s="105"/>
    </row>
    <row r="320" spans="1:7" x14ac:dyDescent="0.25">
      <c r="A320" s="165">
        <v>202223</v>
      </c>
      <c r="B320" s="103" t="s">
        <v>180</v>
      </c>
      <c r="C320" s="104">
        <f>Primary!$C107</f>
        <v>3374</v>
      </c>
      <c r="D320" s="103">
        <f t="shared" si="11"/>
        <v>5</v>
      </c>
      <c r="E320" s="103">
        <f t="shared" si="10"/>
        <v>552</v>
      </c>
      <c r="F320" s="105">
        <f>Primary!F107</f>
        <v>367.5</v>
      </c>
      <c r="G320" s="105"/>
    </row>
    <row r="321" spans="1:7" x14ac:dyDescent="0.25">
      <c r="A321" s="165">
        <v>202223</v>
      </c>
      <c r="B321" s="103" t="s">
        <v>180</v>
      </c>
      <c r="C321" s="104">
        <f>Primary!$C108</f>
        <v>3375</v>
      </c>
      <c r="D321" s="103">
        <f t="shared" si="11"/>
        <v>5</v>
      </c>
      <c r="E321" s="103">
        <f t="shared" si="10"/>
        <v>552</v>
      </c>
      <c r="F321" s="105">
        <f>Primary!F108</f>
        <v>327.5</v>
      </c>
      <c r="G321" s="105"/>
    </row>
    <row r="322" spans="1:7" x14ac:dyDescent="0.25">
      <c r="A322" s="165">
        <v>202223</v>
      </c>
      <c r="B322" s="103" t="s">
        <v>180</v>
      </c>
      <c r="C322" s="104">
        <f>Primary!$C11</f>
        <v>2001</v>
      </c>
      <c r="D322" s="103">
        <f t="shared" si="11"/>
        <v>6</v>
      </c>
      <c r="E322" s="103">
        <f t="shared" si="10"/>
        <v>552</v>
      </c>
      <c r="F322" s="105">
        <f>Primary!G11</f>
        <v>959.4</v>
      </c>
      <c r="G322" s="105"/>
    </row>
    <row r="323" spans="1:7" x14ac:dyDescent="0.25">
      <c r="A323" s="165">
        <v>202223</v>
      </c>
      <c r="B323" s="103" t="s">
        <v>180</v>
      </c>
      <c r="C323" s="104">
        <f>Primary!$C12</f>
        <v>2003</v>
      </c>
      <c r="D323" s="103">
        <f t="shared" si="11"/>
        <v>6</v>
      </c>
      <c r="E323" s="103">
        <f t="shared" si="10"/>
        <v>552</v>
      </c>
      <c r="F323" s="105">
        <f>Primary!G12</f>
        <v>1494.65</v>
      </c>
      <c r="G323" s="105"/>
    </row>
    <row r="324" spans="1:7" x14ac:dyDescent="0.25">
      <c r="A324" s="165">
        <v>202223</v>
      </c>
      <c r="B324" s="103" t="s">
        <v>180</v>
      </c>
      <c r="C324" s="104">
        <f>Primary!$C13</f>
        <v>2005</v>
      </c>
      <c r="D324" s="103">
        <f t="shared" si="11"/>
        <v>6</v>
      </c>
      <c r="E324" s="103">
        <f t="shared" si="10"/>
        <v>552</v>
      </c>
      <c r="F324" s="105">
        <f>Primary!G13</f>
        <v>1524.96</v>
      </c>
      <c r="G324" s="105"/>
    </row>
    <row r="325" spans="1:7" x14ac:dyDescent="0.25">
      <c r="A325" s="165">
        <v>202223</v>
      </c>
      <c r="B325" s="103" t="s">
        <v>180</v>
      </c>
      <c r="C325" s="104">
        <f>Primary!$C14</f>
        <v>2007</v>
      </c>
      <c r="D325" s="103">
        <f t="shared" si="11"/>
        <v>6</v>
      </c>
      <c r="E325" s="103">
        <f t="shared" si="10"/>
        <v>552</v>
      </c>
      <c r="F325" s="105">
        <f>Primary!G14</f>
        <v>1057.51</v>
      </c>
      <c r="G325" s="105"/>
    </row>
    <row r="326" spans="1:7" x14ac:dyDescent="0.25">
      <c r="A326" s="165">
        <v>202223</v>
      </c>
      <c r="B326" s="103" t="s">
        <v>180</v>
      </c>
      <c r="C326" s="104">
        <f>Primary!$C15</f>
        <v>2009</v>
      </c>
      <c r="D326" s="103">
        <f t="shared" si="11"/>
        <v>6</v>
      </c>
      <c r="E326" s="103">
        <f t="shared" si="10"/>
        <v>552</v>
      </c>
      <c r="F326" s="105">
        <f>Primary!G15</f>
        <v>1361.27</v>
      </c>
      <c r="G326" s="105"/>
    </row>
    <row r="327" spans="1:7" x14ac:dyDescent="0.25">
      <c r="A327" s="165">
        <v>202223</v>
      </c>
      <c r="B327" s="103" t="s">
        <v>180</v>
      </c>
      <c r="C327" s="104">
        <f>Primary!$C16</f>
        <v>2011</v>
      </c>
      <c r="D327" s="103">
        <f t="shared" si="11"/>
        <v>6</v>
      </c>
      <c r="E327" s="103">
        <f t="shared" si="10"/>
        <v>552</v>
      </c>
      <c r="F327" s="105">
        <f>Primary!G16</f>
        <v>1350.84</v>
      </c>
      <c r="G327" s="105"/>
    </row>
    <row r="328" spans="1:7" x14ac:dyDescent="0.25">
      <c r="A328" s="165">
        <v>202223</v>
      </c>
      <c r="B328" s="103" t="s">
        <v>180</v>
      </c>
      <c r="C328" s="104">
        <f>Primary!$C17</f>
        <v>2015</v>
      </c>
      <c r="D328" s="103">
        <f t="shared" si="11"/>
        <v>6</v>
      </c>
      <c r="E328" s="103">
        <f t="shared" si="10"/>
        <v>552</v>
      </c>
      <c r="F328" s="105">
        <f>Primary!G17</f>
        <v>1390.47</v>
      </c>
      <c r="G328" s="105"/>
    </row>
    <row r="329" spans="1:7" x14ac:dyDescent="0.25">
      <c r="A329" s="165">
        <v>202223</v>
      </c>
      <c r="B329" s="103" t="s">
        <v>180</v>
      </c>
      <c r="C329" s="104">
        <f>Primary!$C18</f>
        <v>2017</v>
      </c>
      <c r="D329" s="103">
        <f t="shared" si="11"/>
        <v>6</v>
      </c>
      <c r="E329" s="103">
        <f t="shared" si="10"/>
        <v>552</v>
      </c>
      <c r="F329" s="105">
        <f>Primary!G18</f>
        <v>997.02</v>
      </c>
      <c r="G329" s="105"/>
    </row>
    <row r="330" spans="1:7" x14ac:dyDescent="0.25">
      <c r="A330" s="165">
        <v>202223</v>
      </c>
      <c r="B330" s="103" t="s">
        <v>180</v>
      </c>
      <c r="C330" s="104">
        <f>Primary!$C19</f>
        <v>2019</v>
      </c>
      <c r="D330" s="103">
        <f t="shared" si="11"/>
        <v>6</v>
      </c>
      <c r="E330" s="103">
        <f t="shared" si="10"/>
        <v>552</v>
      </c>
      <c r="F330" s="105">
        <f>Primary!G19</f>
        <v>1012.8100000000002</v>
      </c>
      <c r="G330" s="105"/>
    </row>
    <row r="331" spans="1:7" x14ac:dyDescent="0.25">
      <c r="A331" s="165">
        <v>202223</v>
      </c>
      <c r="B331" s="103" t="s">
        <v>180</v>
      </c>
      <c r="C331" s="104">
        <f>Primary!$C20</f>
        <v>2031</v>
      </c>
      <c r="D331" s="103">
        <f t="shared" si="11"/>
        <v>6</v>
      </c>
      <c r="E331" s="103">
        <f t="shared" si="10"/>
        <v>552</v>
      </c>
      <c r="F331" s="105">
        <f>Primary!G20</f>
        <v>1624.8200000000002</v>
      </c>
      <c r="G331" s="105"/>
    </row>
    <row r="332" spans="1:7" x14ac:dyDescent="0.25">
      <c r="A332" s="165">
        <v>202223</v>
      </c>
      <c r="B332" s="103" t="s">
        <v>180</v>
      </c>
      <c r="C332" s="104">
        <f>Primary!$C21</f>
        <v>2033</v>
      </c>
      <c r="D332" s="103">
        <f t="shared" si="11"/>
        <v>6</v>
      </c>
      <c r="E332" s="103">
        <f t="shared" si="10"/>
        <v>552</v>
      </c>
      <c r="F332" s="105">
        <f>Primary!G21</f>
        <v>1359.13</v>
      </c>
      <c r="G332" s="105"/>
    </row>
    <row r="333" spans="1:7" x14ac:dyDescent="0.25">
      <c r="A333" s="165">
        <v>202223</v>
      </c>
      <c r="B333" s="103" t="s">
        <v>180</v>
      </c>
      <c r="C333" s="104">
        <f>Primary!$C22</f>
        <v>2037</v>
      </c>
      <c r="D333" s="103">
        <f t="shared" si="11"/>
        <v>6</v>
      </c>
      <c r="E333" s="103">
        <f t="shared" si="10"/>
        <v>552</v>
      </c>
      <c r="F333" s="105">
        <f>Primary!G22</f>
        <v>1640.07</v>
      </c>
      <c r="G333" s="105"/>
    </row>
    <row r="334" spans="1:7" x14ac:dyDescent="0.25">
      <c r="A334" s="165">
        <v>202223</v>
      </c>
      <c r="B334" s="103" t="s">
        <v>180</v>
      </c>
      <c r="C334" s="104">
        <f>Primary!$C23</f>
        <v>2039</v>
      </c>
      <c r="D334" s="103">
        <f t="shared" si="11"/>
        <v>6</v>
      </c>
      <c r="E334" s="103">
        <f t="shared" si="10"/>
        <v>552</v>
      </c>
      <c r="F334" s="105">
        <f>Primary!G23</f>
        <v>1007.07</v>
      </c>
      <c r="G334" s="105"/>
    </row>
    <row r="335" spans="1:7" x14ac:dyDescent="0.25">
      <c r="A335" s="165">
        <v>202223</v>
      </c>
      <c r="B335" s="103" t="s">
        <v>180</v>
      </c>
      <c r="C335" s="104">
        <f>Primary!$C24</f>
        <v>2041</v>
      </c>
      <c r="D335" s="103">
        <f t="shared" si="11"/>
        <v>6</v>
      </c>
      <c r="E335" s="103">
        <f t="shared" si="10"/>
        <v>552</v>
      </c>
      <c r="F335" s="105">
        <f>Primary!G24</f>
        <v>1562.01</v>
      </c>
      <c r="G335" s="105"/>
    </row>
    <row r="336" spans="1:7" x14ac:dyDescent="0.25">
      <c r="A336" s="165">
        <v>202223</v>
      </c>
      <c r="B336" s="103" t="s">
        <v>180</v>
      </c>
      <c r="C336" s="104">
        <f>Primary!$C25</f>
        <v>2043</v>
      </c>
      <c r="D336" s="103">
        <f t="shared" si="11"/>
        <v>6</v>
      </c>
      <c r="E336" s="103">
        <f t="shared" si="10"/>
        <v>552</v>
      </c>
      <c r="F336" s="105">
        <f>Primary!G25</f>
        <v>1575.24</v>
      </c>
      <c r="G336" s="105"/>
    </row>
    <row r="337" spans="1:7" x14ac:dyDescent="0.25">
      <c r="A337" s="165">
        <v>202223</v>
      </c>
      <c r="B337" s="103" t="s">
        <v>180</v>
      </c>
      <c r="C337" s="104">
        <f>Primary!$C26</f>
        <v>2045</v>
      </c>
      <c r="D337" s="103">
        <f t="shared" si="11"/>
        <v>6</v>
      </c>
      <c r="E337" s="103">
        <f t="shared" si="10"/>
        <v>552</v>
      </c>
      <c r="F337" s="105">
        <f>Primary!G26</f>
        <v>1001.63</v>
      </c>
      <c r="G337" s="105"/>
    </row>
    <row r="338" spans="1:7" x14ac:dyDescent="0.25">
      <c r="A338" s="165">
        <v>202223</v>
      </c>
      <c r="B338" s="103" t="s">
        <v>180</v>
      </c>
      <c r="C338" s="104">
        <f>Primary!$C27</f>
        <v>2050</v>
      </c>
      <c r="D338" s="103">
        <f t="shared" si="11"/>
        <v>6</v>
      </c>
      <c r="E338" s="103">
        <f t="shared" si="10"/>
        <v>552</v>
      </c>
      <c r="F338" s="105">
        <f>Primary!G27</f>
        <v>847.72</v>
      </c>
      <c r="G338" s="105"/>
    </row>
    <row r="339" spans="1:7" x14ac:dyDescent="0.25">
      <c r="A339" s="165">
        <v>202223</v>
      </c>
      <c r="B339" s="103" t="s">
        <v>180</v>
      </c>
      <c r="C339" s="104">
        <f>Primary!$C28</f>
        <v>2052</v>
      </c>
      <c r="D339" s="103">
        <f t="shared" si="11"/>
        <v>6</v>
      </c>
      <c r="E339" s="103">
        <f t="shared" si="10"/>
        <v>552</v>
      </c>
      <c r="F339" s="105">
        <f>Primary!G28</f>
        <v>1602.43</v>
      </c>
      <c r="G339" s="105"/>
    </row>
    <row r="340" spans="1:7" x14ac:dyDescent="0.25">
      <c r="A340" s="165">
        <v>202223</v>
      </c>
      <c r="B340" s="103" t="s">
        <v>180</v>
      </c>
      <c r="C340" s="104">
        <f>Primary!$C29</f>
        <v>2061</v>
      </c>
      <c r="D340" s="103">
        <f t="shared" si="11"/>
        <v>6</v>
      </c>
      <c r="E340" s="103">
        <f t="shared" si="10"/>
        <v>552</v>
      </c>
      <c r="F340" s="105">
        <f>Primary!G29</f>
        <v>1260.73</v>
      </c>
      <c r="G340" s="105"/>
    </row>
    <row r="341" spans="1:7" x14ac:dyDescent="0.25">
      <c r="A341" s="165">
        <v>202223</v>
      </c>
      <c r="B341" s="103" t="s">
        <v>180</v>
      </c>
      <c r="C341" s="104">
        <f>Primary!$C30</f>
        <v>2065</v>
      </c>
      <c r="D341" s="103">
        <f t="shared" si="11"/>
        <v>6</v>
      </c>
      <c r="E341" s="103">
        <f t="shared" ref="E341:E404" si="12">AuthCode</f>
        <v>552</v>
      </c>
      <c r="F341" s="105">
        <f>Primary!G30</f>
        <v>1832.55</v>
      </c>
      <c r="G341" s="105"/>
    </row>
    <row r="342" spans="1:7" x14ac:dyDescent="0.25">
      <c r="A342" s="165">
        <v>202223</v>
      </c>
      <c r="B342" s="103" t="s">
        <v>180</v>
      </c>
      <c r="C342" s="104">
        <f>Primary!$C31</f>
        <v>2069</v>
      </c>
      <c r="D342" s="103">
        <f t="shared" si="11"/>
        <v>6</v>
      </c>
      <c r="E342" s="103">
        <f t="shared" si="12"/>
        <v>552</v>
      </c>
      <c r="F342" s="105">
        <f>Primary!G31</f>
        <v>1051.55</v>
      </c>
      <c r="G342" s="105"/>
    </row>
    <row r="343" spans="1:7" x14ac:dyDescent="0.25">
      <c r="A343" s="165">
        <v>202223</v>
      </c>
      <c r="B343" s="103" t="s">
        <v>180</v>
      </c>
      <c r="C343" s="104">
        <f>Primary!$C32</f>
        <v>2072</v>
      </c>
      <c r="D343" s="103">
        <f t="shared" si="11"/>
        <v>6</v>
      </c>
      <c r="E343" s="103">
        <f t="shared" si="12"/>
        <v>552</v>
      </c>
      <c r="F343" s="105">
        <f>Primary!G32</f>
        <v>2235.3000000000002</v>
      </c>
      <c r="G343" s="105"/>
    </row>
    <row r="344" spans="1:7" x14ac:dyDescent="0.25">
      <c r="A344" s="165">
        <v>202223</v>
      </c>
      <c r="B344" s="103" t="s">
        <v>180</v>
      </c>
      <c r="C344" s="104">
        <f>Primary!$C33</f>
        <v>2074</v>
      </c>
      <c r="D344" s="103">
        <f t="shared" si="11"/>
        <v>6</v>
      </c>
      <c r="E344" s="103">
        <f t="shared" si="12"/>
        <v>552</v>
      </c>
      <c r="F344" s="105">
        <f>Primary!G33</f>
        <v>1960.43</v>
      </c>
      <c r="G344" s="105"/>
    </row>
    <row r="345" spans="1:7" x14ac:dyDescent="0.25">
      <c r="A345" s="165">
        <v>202223</v>
      </c>
      <c r="B345" s="103" t="s">
        <v>180</v>
      </c>
      <c r="C345" s="104">
        <f>Primary!$C34</f>
        <v>2075</v>
      </c>
      <c r="D345" s="103">
        <f t="shared" si="11"/>
        <v>6</v>
      </c>
      <c r="E345" s="103">
        <f t="shared" si="12"/>
        <v>552</v>
      </c>
      <c r="F345" s="105">
        <f>Primary!G34</f>
        <v>1240.02</v>
      </c>
      <c r="G345" s="105"/>
    </row>
    <row r="346" spans="1:7" x14ac:dyDescent="0.25">
      <c r="A346" s="165">
        <v>202223</v>
      </c>
      <c r="B346" s="103" t="s">
        <v>180</v>
      </c>
      <c r="C346" s="104">
        <f>Primary!$C35</f>
        <v>2084</v>
      </c>
      <c r="D346" s="103">
        <f t="shared" si="11"/>
        <v>6</v>
      </c>
      <c r="E346" s="103">
        <f t="shared" si="12"/>
        <v>552</v>
      </c>
      <c r="F346" s="105">
        <f>Primary!G35</f>
        <v>1537.72</v>
      </c>
      <c r="G346" s="105"/>
    </row>
    <row r="347" spans="1:7" x14ac:dyDescent="0.25">
      <c r="A347" s="165">
        <v>202223</v>
      </c>
      <c r="B347" s="103" t="s">
        <v>180</v>
      </c>
      <c r="C347" s="104">
        <f>Primary!$C36</f>
        <v>2090</v>
      </c>
      <c r="D347" s="103">
        <f t="shared" si="11"/>
        <v>6</v>
      </c>
      <c r="E347" s="103">
        <f t="shared" si="12"/>
        <v>552</v>
      </c>
      <c r="F347" s="105">
        <f>Primary!G36</f>
        <v>1965.68</v>
      </c>
      <c r="G347" s="105"/>
    </row>
    <row r="348" spans="1:7" x14ac:dyDescent="0.25">
      <c r="A348" s="165">
        <v>202223</v>
      </c>
      <c r="B348" s="103" t="s">
        <v>180</v>
      </c>
      <c r="C348" s="104">
        <f>Primary!$C37</f>
        <v>2092</v>
      </c>
      <c r="D348" s="103">
        <f t="shared" si="11"/>
        <v>6</v>
      </c>
      <c r="E348" s="103">
        <f t="shared" si="12"/>
        <v>552</v>
      </c>
      <c r="F348" s="105">
        <f>Primary!G37</f>
        <v>2197.0300000000002</v>
      </c>
      <c r="G348" s="105"/>
    </row>
    <row r="349" spans="1:7" x14ac:dyDescent="0.25">
      <c r="A349" s="165">
        <v>202223</v>
      </c>
      <c r="B349" s="103" t="s">
        <v>180</v>
      </c>
      <c r="C349" s="104">
        <f>Primary!$C38</f>
        <v>2094</v>
      </c>
      <c r="D349" s="103">
        <f t="shared" si="11"/>
        <v>6</v>
      </c>
      <c r="E349" s="103">
        <f t="shared" si="12"/>
        <v>552</v>
      </c>
      <c r="F349" s="105">
        <f>Primary!G38</f>
        <v>1746.78</v>
      </c>
      <c r="G349" s="105"/>
    </row>
    <row r="350" spans="1:7" x14ac:dyDescent="0.25">
      <c r="A350" s="165">
        <v>202223</v>
      </c>
      <c r="B350" s="103" t="s">
        <v>180</v>
      </c>
      <c r="C350" s="104">
        <f>Primary!$C39</f>
        <v>2096</v>
      </c>
      <c r="D350" s="103">
        <f t="shared" si="11"/>
        <v>6</v>
      </c>
      <c r="E350" s="103">
        <f t="shared" si="12"/>
        <v>552</v>
      </c>
      <c r="F350" s="105">
        <f>Primary!G39</f>
        <v>1648.97</v>
      </c>
      <c r="G350" s="105"/>
    </row>
    <row r="351" spans="1:7" x14ac:dyDescent="0.25">
      <c r="A351" s="165">
        <v>202223</v>
      </c>
      <c r="B351" s="103" t="s">
        <v>180</v>
      </c>
      <c r="C351" s="104">
        <f>Primary!$C40</f>
        <v>2101</v>
      </c>
      <c r="D351" s="103">
        <f t="shared" si="11"/>
        <v>6</v>
      </c>
      <c r="E351" s="103">
        <f t="shared" si="12"/>
        <v>552</v>
      </c>
      <c r="F351" s="105">
        <f>Primary!G40</f>
        <v>2246.15</v>
      </c>
      <c r="G351" s="105"/>
    </row>
    <row r="352" spans="1:7" x14ac:dyDescent="0.25">
      <c r="A352" s="165">
        <v>202223</v>
      </c>
      <c r="B352" s="103" t="s">
        <v>180</v>
      </c>
      <c r="C352" s="104">
        <f>Primary!$C41</f>
        <v>2104</v>
      </c>
      <c r="D352" s="103">
        <f t="shared" si="11"/>
        <v>6</v>
      </c>
      <c r="E352" s="103">
        <f t="shared" si="12"/>
        <v>552</v>
      </c>
      <c r="F352" s="105">
        <f>Primary!G41</f>
        <v>810.29</v>
      </c>
      <c r="G352" s="105"/>
    </row>
    <row r="353" spans="1:7" x14ac:dyDescent="0.25">
      <c r="A353" s="165">
        <v>202223</v>
      </c>
      <c r="B353" s="103" t="s">
        <v>180</v>
      </c>
      <c r="C353" s="104">
        <f>Primary!$C42</f>
        <v>2107</v>
      </c>
      <c r="D353" s="103">
        <f t="shared" si="11"/>
        <v>6</v>
      </c>
      <c r="E353" s="103">
        <f t="shared" si="12"/>
        <v>552</v>
      </c>
      <c r="F353" s="105">
        <f>Primary!G42</f>
        <v>772.79</v>
      </c>
      <c r="G353" s="105"/>
    </row>
    <row r="354" spans="1:7" x14ac:dyDescent="0.25">
      <c r="A354" s="165">
        <v>202223</v>
      </c>
      <c r="B354" s="103" t="s">
        <v>180</v>
      </c>
      <c r="C354" s="104">
        <f>Primary!$C43</f>
        <v>2111</v>
      </c>
      <c r="D354" s="103">
        <f t="shared" si="11"/>
        <v>6</v>
      </c>
      <c r="E354" s="103">
        <f t="shared" si="12"/>
        <v>552</v>
      </c>
      <c r="F354" s="105">
        <f>Primary!G43</f>
        <v>1026.98</v>
      </c>
      <c r="G354" s="105"/>
    </row>
    <row r="355" spans="1:7" x14ac:dyDescent="0.25">
      <c r="A355" s="165">
        <v>202223</v>
      </c>
      <c r="B355" s="103" t="s">
        <v>180</v>
      </c>
      <c r="C355" s="104">
        <f>Primary!$C44</f>
        <v>2132</v>
      </c>
      <c r="D355" s="103">
        <f t="shared" si="11"/>
        <v>6</v>
      </c>
      <c r="E355" s="103">
        <f t="shared" si="12"/>
        <v>552</v>
      </c>
      <c r="F355" s="105">
        <f>Primary!G44</f>
        <v>1505.47</v>
      </c>
      <c r="G355" s="105"/>
    </row>
    <row r="356" spans="1:7" x14ac:dyDescent="0.25">
      <c r="A356" s="165">
        <v>202223</v>
      </c>
      <c r="B356" s="103" t="s">
        <v>180</v>
      </c>
      <c r="C356" s="104">
        <f>Primary!$C45</f>
        <v>2137</v>
      </c>
      <c r="D356" s="103">
        <f t="shared" si="11"/>
        <v>6</v>
      </c>
      <c r="E356" s="103">
        <f t="shared" si="12"/>
        <v>552</v>
      </c>
      <c r="F356" s="105">
        <f>Primary!G45</f>
        <v>797.71</v>
      </c>
      <c r="G356" s="105"/>
    </row>
    <row r="357" spans="1:7" x14ac:dyDescent="0.25">
      <c r="A357" s="165">
        <v>202223</v>
      </c>
      <c r="B357" s="103" t="s">
        <v>180</v>
      </c>
      <c r="C357" s="104">
        <f>Primary!$C46</f>
        <v>2147</v>
      </c>
      <c r="D357" s="103">
        <f t="shared" si="11"/>
        <v>6</v>
      </c>
      <c r="E357" s="103">
        <f t="shared" si="12"/>
        <v>552</v>
      </c>
      <c r="F357" s="105">
        <f>Primary!G46</f>
        <v>1473.02</v>
      </c>
      <c r="G357" s="105"/>
    </row>
    <row r="358" spans="1:7" x14ac:dyDescent="0.25">
      <c r="A358" s="165">
        <v>202223</v>
      </c>
      <c r="B358" s="103" t="s">
        <v>180</v>
      </c>
      <c r="C358" s="104">
        <f>Primary!$C47</f>
        <v>2153</v>
      </c>
      <c r="D358" s="103">
        <f t="shared" si="11"/>
        <v>6</v>
      </c>
      <c r="E358" s="103">
        <f t="shared" si="12"/>
        <v>552</v>
      </c>
      <c r="F358" s="105">
        <f>Primary!G47</f>
        <v>929.1</v>
      </c>
      <c r="G358" s="105"/>
    </row>
    <row r="359" spans="1:7" x14ac:dyDescent="0.25">
      <c r="A359" s="165">
        <v>202223</v>
      </c>
      <c r="B359" s="103" t="s">
        <v>180</v>
      </c>
      <c r="C359" s="104">
        <f>Primary!$C48</f>
        <v>2164</v>
      </c>
      <c r="D359" s="103">
        <f t="shared" si="11"/>
        <v>6</v>
      </c>
      <c r="E359" s="103">
        <f t="shared" si="12"/>
        <v>552</v>
      </c>
      <c r="F359" s="105">
        <f>Primary!G48</f>
        <v>1871.27</v>
      </c>
      <c r="G359" s="105"/>
    </row>
    <row r="360" spans="1:7" x14ac:dyDescent="0.25">
      <c r="A360" s="165">
        <v>202223</v>
      </c>
      <c r="B360" s="103" t="s">
        <v>180</v>
      </c>
      <c r="C360" s="104">
        <f>Primary!$C49</f>
        <v>2166</v>
      </c>
      <c r="D360" s="103">
        <f t="shared" si="11"/>
        <v>6</v>
      </c>
      <c r="E360" s="103">
        <f t="shared" si="12"/>
        <v>552</v>
      </c>
      <c r="F360" s="105">
        <f>Primary!G49</f>
        <v>1552.97</v>
      </c>
      <c r="G360" s="105"/>
    </row>
    <row r="361" spans="1:7" x14ac:dyDescent="0.25">
      <c r="A361" s="165">
        <v>202223</v>
      </c>
      <c r="B361" s="103" t="s">
        <v>180</v>
      </c>
      <c r="C361" s="104">
        <f>Primary!$C50</f>
        <v>2169</v>
      </c>
      <c r="D361" s="103">
        <f t="shared" si="11"/>
        <v>6</v>
      </c>
      <c r="E361" s="103">
        <f t="shared" si="12"/>
        <v>552</v>
      </c>
      <c r="F361" s="105">
        <f>Primary!G50</f>
        <v>2212.71</v>
      </c>
      <c r="G361" s="105"/>
    </row>
    <row r="362" spans="1:7" x14ac:dyDescent="0.25">
      <c r="A362" s="165">
        <v>202223</v>
      </c>
      <c r="B362" s="103" t="s">
        <v>180</v>
      </c>
      <c r="C362" s="104">
        <f>Primary!$C51</f>
        <v>2170</v>
      </c>
      <c r="D362" s="103">
        <f t="shared" si="11"/>
        <v>6</v>
      </c>
      <c r="E362" s="103">
        <f t="shared" si="12"/>
        <v>552</v>
      </c>
      <c r="F362" s="105">
        <f>Primary!G51</f>
        <v>1166.8900000000001</v>
      </c>
      <c r="G362" s="105"/>
    </row>
    <row r="363" spans="1:7" x14ac:dyDescent="0.25">
      <c r="A363" s="165">
        <v>202223</v>
      </c>
      <c r="B363" s="103" t="s">
        <v>180</v>
      </c>
      <c r="C363" s="104">
        <f>Primary!$C52</f>
        <v>2171</v>
      </c>
      <c r="D363" s="103">
        <f t="shared" si="11"/>
        <v>6</v>
      </c>
      <c r="E363" s="103">
        <f t="shared" si="12"/>
        <v>552</v>
      </c>
      <c r="F363" s="105">
        <f>Primary!G52</f>
        <v>1358.94</v>
      </c>
      <c r="G363" s="105"/>
    </row>
    <row r="364" spans="1:7" x14ac:dyDescent="0.25">
      <c r="A364" s="165">
        <v>202223</v>
      </c>
      <c r="B364" s="103" t="s">
        <v>180</v>
      </c>
      <c r="C364" s="104">
        <f>Primary!$C53</f>
        <v>2173</v>
      </c>
      <c r="D364" s="103">
        <f t="shared" si="11"/>
        <v>6</v>
      </c>
      <c r="E364" s="103">
        <f t="shared" si="12"/>
        <v>552</v>
      </c>
      <c r="F364" s="105">
        <f>Primary!G53</f>
        <v>2262.33</v>
      </c>
      <c r="G364" s="105"/>
    </row>
    <row r="365" spans="1:7" x14ac:dyDescent="0.25">
      <c r="A365" s="165">
        <v>202223</v>
      </c>
      <c r="B365" s="103" t="s">
        <v>180</v>
      </c>
      <c r="C365" s="104">
        <f>Primary!$C54</f>
        <v>2174</v>
      </c>
      <c r="D365" s="103">
        <f t="shared" si="11"/>
        <v>6</v>
      </c>
      <c r="E365" s="103">
        <f t="shared" si="12"/>
        <v>552</v>
      </c>
      <c r="F365" s="105">
        <f>Primary!G54</f>
        <v>1626.28</v>
      </c>
      <c r="G365" s="105"/>
    </row>
    <row r="366" spans="1:7" x14ac:dyDescent="0.25">
      <c r="A366" s="165">
        <v>202223</v>
      </c>
      <c r="B366" s="103" t="s">
        <v>180</v>
      </c>
      <c r="C366" s="104">
        <f>Primary!$C55</f>
        <v>2175</v>
      </c>
      <c r="D366" s="103">
        <f t="shared" si="11"/>
        <v>6</v>
      </c>
      <c r="E366" s="103">
        <f t="shared" si="12"/>
        <v>552</v>
      </c>
      <c r="F366" s="105">
        <f>Primary!G55</f>
        <v>623.54</v>
      </c>
      <c r="G366" s="105"/>
    </row>
    <row r="367" spans="1:7" x14ac:dyDescent="0.25">
      <c r="A367" s="165">
        <v>202223</v>
      </c>
      <c r="B367" s="103" t="s">
        <v>180</v>
      </c>
      <c r="C367" s="104">
        <f>Primary!$C56</f>
        <v>2176</v>
      </c>
      <c r="D367" s="103">
        <f t="shared" si="11"/>
        <v>6</v>
      </c>
      <c r="E367" s="103">
        <f t="shared" si="12"/>
        <v>552</v>
      </c>
      <c r="F367" s="105">
        <f>Primary!G56</f>
        <v>1550.26</v>
      </c>
      <c r="G367" s="105"/>
    </row>
    <row r="368" spans="1:7" x14ac:dyDescent="0.25">
      <c r="A368" s="165">
        <v>202223</v>
      </c>
      <c r="B368" s="103" t="s">
        <v>180</v>
      </c>
      <c r="C368" s="104">
        <f>Primary!$C57</f>
        <v>2177</v>
      </c>
      <c r="D368" s="103">
        <f t="shared" si="11"/>
        <v>6</v>
      </c>
      <c r="E368" s="103">
        <f t="shared" si="12"/>
        <v>552</v>
      </c>
      <c r="F368" s="105">
        <f>Primary!G57</f>
        <v>779.25</v>
      </c>
      <c r="G368" s="105"/>
    </row>
    <row r="369" spans="1:7" x14ac:dyDescent="0.25">
      <c r="A369" s="165">
        <v>202223</v>
      </c>
      <c r="B369" s="103" t="s">
        <v>180</v>
      </c>
      <c r="C369" s="104">
        <f>Primary!$C58</f>
        <v>2179</v>
      </c>
      <c r="D369" s="103">
        <f t="shared" si="11"/>
        <v>6</v>
      </c>
      <c r="E369" s="103">
        <f t="shared" si="12"/>
        <v>552</v>
      </c>
      <c r="F369" s="105">
        <f>Primary!G58</f>
        <v>1370.27</v>
      </c>
      <c r="G369" s="105"/>
    </row>
    <row r="370" spans="1:7" x14ac:dyDescent="0.25">
      <c r="A370" s="165">
        <v>202223</v>
      </c>
      <c r="B370" s="103" t="s">
        <v>180</v>
      </c>
      <c r="C370" s="104">
        <f>Primary!$C59</f>
        <v>2180</v>
      </c>
      <c r="D370" s="103">
        <f t="shared" si="11"/>
        <v>6</v>
      </c>
      <c r="E370" s="103">
        <f t="shared" si="12"/>
        <v>552</v>
      </c>
      <c r="F370" s="105">
        <f>Primary!G59</f>
        <v>890.56</v>
      </c>
      <c r="G370" s="105"/>
    </row>
    <row r="371" spans="1:7" x14ac:dyDescent="0.25">
      <c r="A371" s="165">
        <v>202223</v>
      </c>
      <c r="B371" s="103" t="s">
        <v>180</v>
      </c>
      <c r="C371" s="104">
        <f>Primary!$C60</f>
        <v>2305</v>
      </c>
      <c r="D371" s="103">
        <f t="shared" si="11"/>
        <v>6</v>
      </c>
      <c r="E371" s="103">
        <f t="shared" si="12"/>
        <v>552</v>
      </c>
      <c r="F371" s="105">
        <f>Primary!G60</f>
        <v>1422.99</v>
      </c>
      <c r="G371" s="105"/>
    </row>
    <row r="372" spans="1:7" x14ac:dyDescent="0.25">
      <c r="A372" s="165">
        <v>202223</v>
      </c>
      <c r="B372" s="103" t="s">
        <v>180</v>
      </c>
      <c r="C372" s="104">
        <f>Primary!$C61</f>
        <v>2306</v>
      </c>
      <c r="D372" s="103">
        <f t="shared" si="11"/>
        <v>6</v>
      </c>
      <c r="E372" s="103">
        <f t="shared" si="12"/>
        <v>552</v>
      </c>
      <c r="F372" s="105">
        <f>Primary!G61</f>
        <v>1270.33</v>
      </c>
      <c r="G372" s="105"/>
    </row>
    <row r="373" spans="1:7" x14ac:dyDescent="0.25">
      <c r="A373" s="165">
        <v>202223</v>
      </c>
      <c r="B373" s="103" t="s">
        <v>180</v>
      </c>
      <c r="C373" s="104">
        <f>Primary!$C62</f>
        <v>2308</v>
      </c>
      <c r="D373" s="103">
        <f t="shared" si="11"/>
        <v>6</v>
      </c>
      <c r="E373" s="103">
        <f t="shared" si="12"/>
        <v>552</v>
      </c>
      <c r="F373" s="105">
        <f>Primary!G62</f>
        <v>1426.74</v>
      </c>
      <c r="G373" s="105"/>
    </row>
    <row r="374" spans="1:7" x14ac:dyDescent="0.25">
      <c r="A374" s="165">
        <v>202223</v>
      </c>
      <c r="B374" s="103" t="s">
        <v>180</v>
      </c>
      <c r="C374" s="104">
        <f>Primary!$C63</f>
        <v>2309</v>
      </c>
      <c r="D374" s="103">
        <f t="shared" si="11"/>
        <v>6</v>
      </c>
      <c r="E374" s="103">
        <f t="shared" si="12"/>
        <v>552</v>
      </c>
      <c r="F374" s="105">
        <f>Primary!G63</f>
        <v>836.59</v>
      </c>
      <c r="G374" s="105"/>
    </row>
    <row r="375" spans="1:7" x14ac:dyDescent="0.25">
      <c r="A375" s="165">
        <v>202223</v>
      </c>
      <c r="B375" s="103" t="s">
        <v>180</v>
      </c>
      <c r="C375" s="104">
        <f>Primary!$C64</f>
        <v>2310</v>
      </c>
      <c r="D375" s="103">
        <f t="shared" si="11"/>
        <v>6</v>
      </c>
      <c r="E375" s="103">
        <f t="shared" si="12"/>
        <v>552</v>
      </c>
      <c r="F375" s="105">
        <f>Primary!G64</f>
        <v>805.38</v>
      </c>
      <c r="G375" s="105"/>
    </row>
    <row r="376" spans="1:7" x14ac:dyDescent="0.25">
      <c r="A376" s="165">
        <v>202223</v>
      </c>
      <c r="B376" s="103" t="s">
        <v>180</v>
      </c>
      <c r="C376" s="104">
        <f>Primary!$C65</f>
        <v>2311</v>
      </c>
      <c r="D376" s="103">
        <f t="shared" si="11"/>
        <v>6</v>
      </c>
      <c r="E376" s="103">
        <f t="shared" si="12"/>
        <v>552</v>
      </c>
      <c r="F376" s="105">
        <f>Primary!G65</f>
        <v>1508.31</v>
      </c>
      <c r="G376" s="105"/>
    </row>
    <row r="377" spans="1:7" x14ac:dyDescent="0.25">
      <c r="A377" s="165">
        <v>202223</v>
      </c>
      <c r="B377" s="103" t="s">
        <v>180</v>
      </c>
      <c r="C377" s="104">
        <f>Primary!$C66</f>
        <v>2312</v>
      </c>
      <c r="D377" s="103">
        <f t="shared" si="11"/>
        <v>6</v>
      </c>
      <c r="E377" s="103">
        <f t="shared" si="12"/>
        <v>552</v>
      </c>
      <c r="F377" s="105">
        <f>Primary!G66</f>
        <v>1810.86</v>
      </c>
      <c r="G377" s="105"/>
    </row>
    <row r="378" spans="1:7" x14ac:dyDescent="0.25">
      <c r="A378" s="165">
        <v>202223</v>
      </c>
      <c r="B378" s="103" t="s">
        <v>180</v>
      </c>
      <c r="C378" s="104">
        <f>Primary!$C67</f>
        <v>2313</v>
      </c>
      <c r="D378" s="103">
        <f t="shared" si="11"/>
        <v>6</v>
      </c>
      <c r="E378" s="103">
        <f t="shared" si="12"/>
        <v>552</v>
      </c>
      <c r="F378" s="105">
        <f>Primary!G67</f>
        <v>1074.75</v>
      </c>
      <c r="G378" s="105"/>
    </row>
    <row r="379" spans="1:7" x14ac:dyDescent="0.25">
      <c r="A379" s="165">
        <v>202223</v>
      </c>
      <c r="B379" s="103" t="s">
        <v>180</v>
      </c>
      <c r="C379" s="104">
        <f>Primary!$C68</f>
        <v>2314</v>
      </c>
      <c r="D379" s="103">
        <f t="shared" si="11"/>
        <v>6</v>
      </c>
      <c r="E379" s="103">
        <f t="shared" si="12"/>
        <v>552</v>
      </c>
      <c r="F379" s="105">
        <f>Primary!G68</f>
        <v>793.91</v>
      </c>
      <c r="G379" s="105"/>
    </row>
    <row r="380" spans="1:7" x14ac:dyDescent="0.25">
      <c r="A380" s="165">
        <v>202223</v>
      </c>
      <c r="B380" s="103" t="s">
        <v>180</v>
      </c>
      <c r="C380" s="104">
        <f>Primary!$C69</f>
        <v>2315</v>
      </c>
      <c r="D380" s="103">
        <f t="shared" si="11"/>
        <v>6</v>
      </c>
      <c r="E380" s="103">
        <f t="shared" si="12"/>
        <v>552</v>
      </c>
      <c r="F380" s="105">
        <f>Primary!G69</f>
        <v>944.95</v>
      </c>
      <c r="G380" s="105"/>
    </row>
    <row r="381" spans="1:7" x14ac:dyDescent="0.25">
      <c r="A381" s="165">
        <v>202223</v>
      </c>
      <c r="B381" s="103" t="s">
        <v>180</v>
      </c>
      <c r="C381" s="104">
        <f>Primary!$C70</f>
        <v>2317</v>
      </c>
      <c r="D381" s="103">
        <f t="shared" si="11"/>
        <v>6</v>
      </c>
      <c r="E381" s="103">
        <f t="shared" si="12"/>
        <v>552</v>
      </c>
      <c r="F381" s="105">
        <f>Primary!G70</f>
        <v>1668.25</v>
      </c>
      <c r="G381" s="105"/>
    </row>
    <row r="382" spans="1:7" x14ac:dyDescent="0.25">
      <c r="A382" s="165">
        <v>202223</v>
      </c>
      <c r="B382" s="103" t="s">
        <v>180</v>
      </c>
      <c r="C382" s="104">
        <f>Primary!$C71</f>
        <v>2318</v>
      </c>
      <c r="D382" s="103">
        <f t="shared" ref="D382:D445" si="13">D284+1</f>
        <v>6</v>
      </c>
      <c r="E382" s="103">
        <f t="shared" si="12"/>
        <v>552</v>
      </c>
      <c r="F382" s="105">
        <f>Primary!G71</f>
        <v>1686.18</v>
      </c>
      <c r="G382" s="105"/>
    </row>
    <row r="383" spans="1:7" x14ac:dyDescent="0.25">
      <c r="A383" s="165">
        <v>202223</v>
      </c>
      <c r="B383" s="103" t="s">
        <v>180</v>
      </c>
      <c r="C383" s="104">
        <f>Primary!$C72</f>
        <v>2319</v>
      </c>
      <c r="D383" s="103">
        <f t="shared" si="13"/>
        <v>6</v>
      </c>
      <c r="E383" s="103">
        <f t="shared" si="12"/>
        <v>552</v>
      </c>
      <c r="F383" s="105">
        <f>Primary!G72</f>
        <v>1725.26</v>
      </c>
      <c r="G383" s="105"/>
    </row>
    <row r="384" spans="1:7" x14ac:dyDescent="0.25">
      <c r="A384" s="165">
        <v>202223</v>
      </c>
      <c r="B384" s="103" t="s">
        <v>180</v>
      </c>
      <c r="C384" s="104">
        <f>Primary!$C73</f>
        <v>2320</v>
      </c>
      <c r="D384" s="103">
        <f t="shared" si="13"/>
        <v>6</v>
      </c>
      <c r="E384" s="103">
        <f t="shared" si="12"/>
        <v>552</v>
      </c>
      <c r="F384" s="105">
        <f>Primary!G73</f>
        <v>897.12</v>
      </c>
      <c r="G384" s="105"/>
    </row>
    <row r="385" spans="1:7" x14ac:dyDescent="0.25">
      <c r="A385" s="165">
        <v>202223</v>
      </c>
      <c r="B385" s="103" t="s">
        <v>180</v>
      </c>
      <c r="C385" s="104">
        <f>Primary!$C74</f>
        <v>2321</v>
      </c>
      <c r="D385" s="103">
        <f t="shared" si="13"/>
        <v>6</v>
      </c>
      <c r="E385" s="103">
        <f t="shared" si="12"/>
        <v>552</v>
      </c>
      <c r="F385" s="105">
        <f>Primary!G74</f>
        <v>1585.9500000000003</v>
      </c>
      <c r="G385" s="105"/>
    </row>
    <row r="386" spans="1:7" x14ac:dyDescent="0.25">
      <c r="A386" s="165">
        <v>202223</v>
      </c>
      <c r="B386" s="103" t="s">
        <v>180</v>
      </c>
      <c r="C386" s="104">
        <f>Primary!$C75</f>
        <v>2322</v>
      </c>
      <c r="D386" s="103">
        <f t="shared" si="13"/>
        <v>6</v>
      </c>
      <c r="E386" s="103">
        <f t="shared" si="12"/>
        <v>552</v>
      </c>
      <c r="F386" s="105">
        <f>Primary!G75</f>
        <v>1532.82</v>
      </c>
      <c r="G386" s="105"/>
    </row>
    <row r="387" spans="1:7" x14ac:dyDescent="0.25">
      <c r="A387" s="165">
        <v>202223</v>
      </c>
      <c r="B387" s="103" t="s">
        <v>180</v>
      </c>
      <c r="C387" s="104">
        <f>Primary!$C76</f>
        <v>2323</v>
      </c>
      <c r="D387" s="103">
        <f t="shared" si="13"/>
        <v>6</v>
      </c>
      <c r="E387" s="103">
        <f t="shared" si="12"/>
        <v>552</v>
      </c>
      <c r="F387" s="105">
        <f>Primary!G76</f>
        <v>722.48</v>
      </c>
      <c r="G387" s="105"/>
    </row>
    <row r="388" spans="1:7" x14ac:dyDescent="0.25">
      <c r="A388" s="165">
        <v>202223</v>
      </c>
      <c r="B388" s="103" t="s">
        <v>180</v>
      </c>
      <c r="C388" s="104">
        <f>Primary!$C77</f>
        <v>2324</v>
      </c>
      <c r="D388" s="103">
        <f t="shared" si="13"/>
        <v>6</v>
      </c>
      <c r="E388" s="103">
        <f t="shared" si="12"/>
        <v>552</v>
      </c>
      <c r="F388" s="105">
        <f>Primary!G77</f>
        <v>745.3</v>
      </c>
      <c r="G388" s="105"/>
    </row>
    <row r="389" spans="1:7" x14ac:dyDescent="0.25">
      <c r="A389" s="165">
        <v>202223</v>
      </c>
      <c r="B389" s="103" t="s">
        <v>180</v>
      </c>
      <c r="C389" s="104">
        <f>Primary!$C78</f>
        <v>2325</v>
      </c>
      <c r="D389" s="103">
        <f t="shared" si="13"/>
        <v>6</v>
      </c>
      <c r="E389" s="103">
        <f t="shared" si="12"/>
        <v>552</v>
      </c>
      <c r="F389" s="105">
        <f>Primary!G78</f>
        <v>961.05</v>
      </c>
      <c r="G389" s="105"/>
    </row>
    <row r="390" spans="1:7" x14ac:dyDescent="0.25">
      <c r="A390" s="165">
        <v>202223</v>
      </c>
      <c r="B390" s="103" t="s">
        <v>180</v>
      </c>
      <c r="C390" s="104">
        <f>Primary!$C79</f>
        <v>2326</v>
      </c>
      <c r="D390" s="103">
        <f t="shared" si="13"/>
        <v>6</v>
      </c>
      <c r="E390" s="103">
        <f t="shared" si="12"/>
        <v>552</v>
      </c>
      <c r="F390" s="105">
        <f>Primary!G79</f>
        <v>2000.08</v>
      </c>
      <c r="G390" s="105"/>
    </row>
    <row r="391" spans="1:7" x14ac:dyDescent="0.25">
      <c r="A391" s="165">
        <v>202223</v>
      </c>
      <c r="B391" s="103" t="s">
        <v>180</v>
      </c>
      <c r="C391" s="104">
        <f>Primary!$C80</f>
        <v>2327</v>
      </c>
      <c r="D391" s="103">
        <f t="shared" si="13"/>
        <v>6</v>
      </c>
      <c r="E391" s="103">
        <f t="shared" si="12"/>
        <v>552</v>
      </c>
      <c r="F391" s="105">
        <f>Primary!G80</f>
        <v>1003.68</v>
      </c>
      <c r="G391" s="105"/>
    </row>
    <row r="392" spans="1:7" x14ac:dyDescent="0.25">
      <c r="A392" s="165">
        <v>202223</v>
      </c>
      <c r="B392" s="103" t="s">
        <v>180</v>
      </c>
      <c r="C392" s="104">
        <f>Primary!$C81</f>
        <v>2328</v>
      </c>
      <c r="D392" s="103">
        <f t="shared" si="13"/>
        <v>6</v>
      </c>
      <c r="E392" s="103">
        <f t="shared" si="12"/>
        <v>552</v>
      </c>
      <c r="F392" s="105">
        <f>Primary!G81</f>
        <v>1205.8900000000001</v>
      </c>
      <c r="G392" s="105"/>
    </row>
    <row r="393" spans="1:7" x14ac:dyDescent="0.25">
      <c r="A393" s="165">
        <v>202223</v>
      </c>
      <c r="B393" s="103" t="s">
        <v>180</v>
      </c>
      <c r="C393" s="104">
        <f>Primary!$C82</f>
        <v>2329</v>
      </c>
      <c r="D393" s="103">
        <f t="shared" si="13"/>
        <v>6</v>
      </c>
      <c r="E393" s="103">
        <f t="shared" si="12"/>
        <v>552</v>
      </c>
      <c r="F393" s="105">
        <f>Primary!G82</f>
        <v>2447.1</v>
      </c>
      <c r="G393" s="105"/>
    </row>
    <row r="394" spans="1:7" x14ac:dyDescent="0.25">
      <c r="A394" s="165">
        <v>202223</v>
      </c>
      <c r="B394" s="103" t="s">
        <v>180</v>
      </c>
      <c r="C394" s="104">
        <f>Primary!$C83</f>
        <v>2330</v>
      </c>
      <c r="D394" s="103">
        <f t="shared" si="13"/>
        <v>6</v>
      </c>
      <c r="E394" s="103">
        <f t="shared" si="12"/>
        <v>552</v>
      </c>
      <c r="F394" s="105">
        <f>Primary!G83</f>
        <v>1699.5</v>
      </c>
      <c r="G394" s="105"/>
    </row>
    <row r="395" spans="1:7" x14ac:dyDescent="0.25">
      <c r="A395" s="165">
        <v>202223</v>
      </c>
      <c r="B395" s="103" t="s">
        <v>180</v>
      </c>
      <c r="C395" s="104">
        <f>Primary!$C84</f>
        <v>2331</v>
      </c>
      <c r="D395" s="103">
        <f t="shared" si="13"/>
        <v>6</v>
      </c>
      <c r="E395" s="103">
        <f t="shared" si="12"/>
        <v>552</v>
      </c>
      <c r="F395" s="105">
        <f>Primary!G84</f>
        <v>1570.55</v>
      </c>
      <c r="G395" s="105"/>
    </row>
    <row r="396" spans="1:7" x14ac:dyDescent="0.25">
      <c r="A396" s="165">
        <v>202223</v>
      </c>
      <c r="B396" s="103" t="s">
        <v>180</v>
      </c>
      <c r="C396" s="104">
        <f>Primary!$C85</f>
        <v>2332</v>
      </c>
      <c r="D396" s="103">
        <f t="shared" si="13"/>
        <v>6</v>
      </c>
      <c r="E396" s="103">
        <f t="shared" si="12"/>
        <v>552</v>
      </c>
      <c r="F396" s="105">
        <f>Primary!G85</f>
        <v>1102.54</v>
      </c>
      <c r="G396" s="105"/>
    </row>
    <row r="397" spans="1:7" x14ac:dyDescent="0.25">
      <c r="A397" s="165">
        <v>202223</v>
      </c>
      <c r="B397" s="103" t="s">
        <v>180</v>
      </c>
      <c r="C397" s="104">
        <f>Primary!$C86</f>
        <v>3000</v>
      </c>
      <c r="D397" s="103">
        <f t="shared" si="13"/>
        <v>6</v>
      </c>
      <c r="E397" s="103">
        <f t="shared" si="12"/>
        <v>552</v>
      </c>
      <c r="F397" s="105">
        <f>Primary!G86</f>
        <v>579.13</v>
      </c>
      <c r="G397" s="105"/>
    </row>
    <row r="398" spans="1:7" x14ac:dyDescent="0.25">
      <c r="A398" s="165">
        <v>202223</v>
      </c>
      <c r="B398" s="103" t="s">
        <v>180</v>
      </c>
      <c r="C398" s="104">
        <f>Primary!$C87</f>
        <v>3321</v>
      </c>
      <c r="D398" s="103">
        <f t="shared" si="13"/>
        <v>6</v>
      </c>
      <c r="E398" s="103">
        <f t="shared" si="12"/>
        <v>552</v>
      </c>
      <c r="F398" s="105">
        <f>Primary!G87</f>
        <v>633.36</v>
      </c>
      <c r="G398" s="105"/>
    </row>
    <row r="399" spans="1:7" x14ac:dyDescent="0.25">
      <c r="A399" s="165">
        <v>202223</v>
      </c>
      <c r="B399" s="103" t="s">
        <v>180</v>
      </c>
      <c r="C399" s="104">
        <f>Primary!$C88</f>
        <v>3323</v>
      </c>
      <c r="D399" s="103">
        <f t="shared" si="13"/>
        <v>6</v>
      </c>
      <c r="E399" s="103">
        <f t="shared" si="12"/>
        <v>552</v>
      </c>
      <c r="F399" s="105">
        <f>Primary!G88</f>
        <v>503.26</v>
      </c>
      <c r="G399" s="105"/>
    </row>
    <row r="400" spans="1:7" x14ac:dyDescent="0.25">
      <c r="A400" s="165">
        <v>202223</v>
      </c>
      <c r="B400" s="103" t="s">
        <v>180</v>
      </c>
      <c r="C400" s="104">
        <f>Primary!$C89</f>
        <v>3328</v>
      </c>
      <c r="D400" s="103">
        <f t="shared" si="13"/>
        <v>6</v>
      </c>
      <c r="E400" s="103">
        <f t="shared" si="12"/>
        <v>552</v>
      </c>
      <c r="F400" s="105">
        <f>Primary!G89</f>
        <v>767.11</v>
      </c>
      <c r="G400" s="105"/>
    </row>
    <row r="401" spans="1:7" x14ac:dyDescent="0.25">
      <c r="A401" s="165">
        <v>202223</v>
      </c>
      <c r="B401" s="103" t="s">
        <v>180</v>
      </c>
      <c r="C401" s="104">
        <f>Primary!$C90</f>
        <v>3330</v>
      </c>
      <c r="D401" s="103">
        <f t="shared" si="13"/>
        <v>6</v>
      </c>
      <c r="E401" s="103">
        <f t="shared" si="12"/>
        <v>552</v>
      </c>
      <c r="F401" s="105">
        <f>Primary!G90</f>
        <v>835.52</v>
      </c>
      <c r="G401" s="105"/>
    </row>
    <row r="402" spans="1:7" x14ac:dyDescent="0.25">
      <c r="A402" s="165">
        <v>202223</v>
      </c>
      <c r="B402" s="103" t="s">
        <v>180</v>
      </c>
      <c r="C402" s="104">
        <f>Primary!$C91</f>
        <v>3332</v>
      </c>
      <c r="D402" s="103">
        <f t="shared" si="13"/>
        <v>6</v>
      </c>
      <c r="E402" s="103">
        <f t="shared" si="12"/>
        <v>552</v>
      </c>
      <c r="F402" s="105">
        <f>Primary!G91</f>
        <v>882.7</v>
      </c>
      <c r="G402" s="105"/>
    </row>
    <row r="403" spans="1:7" x14ac:dyDescent="0.25">
      <c r="A403" s="165">
        <v>202223</v>
      </c>
      <c r="B403" s="103" t="s">
        <v>180</v>
      </c>
      <c r="C403" s="104">
        <f>Primary!$C92</f>
        <v>3334</v>
      </c>
      <c r="D403" s="103">
        <f t="shared" si="13"/>
        <v>6</v>
      </c>
      <c r="E403" s="103">
        <f t="shared" si="12"/>
        <v>552</v>
      </c>
      <c r="F403" s="105">
        <f>Primary!G92</f>
        <v>1504.31</v>
      </c>
      <c r="G403" s="105"/>
    </row>
    <row r="404" spans="1:7" x14ac:dyDescent="0.25">
      <c r="A404" s="165">
        <v>202223</v>
      </c>
      <c r="B404" s="103" t="s">
        <v>180</v>
      </c>
      <c r="C404" s="104">
        <f>Primary!$C93</f>
        <v>3336</v>
      </c>
      <c r="D404" s="103">
        <f t="shared" si="13"/>
        <v>6</v>
      </c>
      <c r="E404" s="103">
        <f t="shared" si="12"/>
        <v>552</v>
      </c>
      <c r="F404" s="105">
        <f>Primary!G93</f>
        <v>1127.8599999999999</v>
      </c>
      <c r="G404" s="105"/>
    </row>
    <row r="405" spans="1:7" x14ac:dyDescent="0.25">
      <c r="A405" s="165">
        <v>202223</v>
      </c>
      <c r="B405" s="103" t="s">
        <v>180</v>
      </c>
      <c r="C405" s="104">
        <f>Primary!$C94</f>
        <v>3341</v>
      </c>
      <c r="D405" s="103">
        <f t="shared" si="13"/>
        <v>6</v>
      </c>
      <c r="E405" s="103">
        <f t="shared" ref="E405:E444" si="14">AuthCode</f>
        <v>552</v>
      </c>
      <c r="F405" s="105">
        <f>Primary!G94</f>
        <v>633.95000000000005</v>
      </c>
      <c r="G405" s="105"/>
    </row>
    <row r="406" spans="1:7" x14ac:dyDescent="0.25">
      <c r="A406" s="165">
        <v>202223</v>
      </c>
      <c r="B406" s="103" t="s">
        <v>180</v>
      </c>
      <c r="C406" s="104">
        <f>Primary!$C95</f>
        <v>3343</v>
      </c>
      <c r="D406" s="103">
        <f t="shared" si="13"/>
        <v>6</v>
      </c>
      <c r="E406" s="103">
        <f t="shared" si="14"/>
        <v>552</v>
      </c>
      <c r="F406" s="105">
        <f>Primary!G95</f>
        <v>880.07</v>
      </c>
      <c r="G406" s="105"/>
    </row>
    <row r="407" spans="1:7" x14ac:dyDescent="0.25">
      <c r="A407" s="165">
        <v>202223</v>
      </c>
      <c r="B407" s="103" t="s">
        <v>180</v>
      </c>
      <c r="C407" s="104">
        <f>Primary!$C96</f>
        <v>3344</v>
      </c>
      <c r="D407" s="103">
        <f t="shared" si="13"/>
        <v>6</v>
      </c>
      <c r="E407" s="103">
        <f t="shared" si="14"/>
        <v>552</v>
      </c>
      <c r="F407" s="105">
        <f>Primary!G96</f>
        <v>920.98</v>
      </c>
      <c r="G407" s="105"/>
    </row>
    <row r="408" spans="1:7" x14ac:dyDescent="0.25">
      <c r="A408" s="165">
        <v>202223</v>
      </c>
      <c r="B408" s="103" t="s">
        <v>180</v>
      </c>
      <c r="C408" s="104">
        <f>Primary!$C97</f>
        <v>3346</v>
      </c>
      <c r="D408" s="103">
        <f t="shared" si="13"/>
        <v>6</v>
      </c>
      <c r="E408" s="103">
        <f t="shared" si="14"/>
        <v>552</v>
      </c>
      <c r="F408" s="105">
        <f>Primary!G97</f>
        <v>1455.38</v>
      </c>
      <c r="G408" s="105"/>
    </row>
    <row r="409" spans="1:7" x14ac:dyDescent="0.25">
      <c r="A409" s="165">
        <v>202223</v>
      </c>
      <c r="B409" s="103" t="s">
        <v>180</v>
      </c>
      <c r="C409" s="104">
        <f>Primary!$C98</f>
        <v>3351</v>
      </c>
      <c r="D409" s="103">
        <f t="shared" si="13"/>
        <v>6</v>
      </c>
      <c r="E409" s="103">
        <f t="shared" si="14"/>
        <v>552</v>
      </c>
      <c r="F409" s="105">
        <f>Primary!G98</f>
        <v>746.79</v>
      </c>
      <c r="G409" s="105"/>
    </row>
    <row r="410" spans="1:7" x14ac:dyDescent="0.25">
      <c r="A410" s="165">
        <v>202223</v>
      </c>
      <c r="B410" s="103" t="s">
        <v>180</v>
      </c>
      <c r="C410" s="104">
        <f>Primary!$C99</f>
        <v>3353</v>
      </c>
      <c r="D410" s="103">
        <f t="shared" si="13"/>
        <v>6</v>
      </c>
      <c r="E410" s="103">
        <f t="shared" si="14"/>
        <v>552</v>
      </c>
      <c r="F410" s="105">
        <f>Primary!G99</f>
        <v>1199.6500000000001</v>
      </c>
      <c r="G410" s="105"/>
    </row>
    <row r="411" spans="1:7" x14ac:dyDescent="0.25">
      <c r="A411" s="165">
        <v>202223</v>
      </c>
      <c r="B411" s="103" t="s">
        <v>180</v>
      </c>
      <c r="C411" s="104">
        <f>Primary!$C100</f>
        <v>3354</v>
      </c>
      <c r="D411" s="103">
        <f t="shared" si="13"/>
        <v>6</v>
      </c>
      <c r="E411" s="103">
        <f t="shared" si="14"/>
        <v>552</v>
      </c>
      <c r="F411" s="105">
        <f>Primary!G100</f>
        <v>665.82</v>
      </c>
      <c r="G411" s="105"/>
    </row>
    <row r="412" spans="1:7" x14ac:dyDescent="0.25">
      <c r="A412" s="165">
        <v>202223</v>
      </c>
      <c r="B412" s="103" t="s">
        <v>180</v>
      </c>
      <c r="C412" s="104">
        <f>Primary!$C101</f>
        <v>3355</v>
      </c>
      <c r="D412" s="103">
        <f t="shared" si="13"/>
        <v>6</v>
      </c>
      <c r="E412" s="103">
        <f t="shared" si="14"/>
        <v>552</v>
      </c>
      <c r="F412" s="105">
        <f>Primary!G101</f>
        <v>857.5</v>
      </c>
      <c r="G412" s="105"/>
    </row>
    <row r="413" spans="1:7" x14ac:dyDescent="0.25">
      <c r="A413" s="165">
        <v>202223</v>
      </c>
      <c r="B413" s="103" t="s">
        <v>180</v>
      </c>
      <c r="C413" s="104">
        <f>Primary!$C102</f>
        <v>3357</v>
      </c>
      <c r="D413" s="103">
        <f t="shared" si="13"/>
        <v>6</v>
      </c>
      <c r="E413" s="103">
        <f t="shared" si="14"/>
        <v>552</v>
      </c>
      <c r="F413" s="105">
        <f>Primary!G102</f>
        <v>643.49</v>
      </c>
      <c r="G413" s="105"/>
    </row>
    <row r="414" spans="1:7" x14ac:dyDescent="0.25">
      <c r="A414" s="165">
        <v>202223</v>
      </c>
      <c r="B414" s="103" t="s">
        <v>180</v>
      </c>
      <c r="C414" s="104">
        <f>Primary!$C103</f>
        <v>3366</v>
      </c>
      <c r="D414" s="103">
        <f t="shared" si="13"/>
        <v>6</v>
      </c>
      <c r="E414" s="103">
        <f t="shared" si="14"/>
        <v>552</v>
      </c>
      <c r="F414" s="105">
        <f>Primary!G103</f>
        <v>864.02</v>
      </c>
      <c r="G414" s="105"/>
    </row>
    <row r="415" spans="1:7" x14ac:dyDescent="0.25">
      <c r="A415" s="165">
        <v>202223</v>
      </c>
      <c r="B415" s="103" t="s">
        <v>180</v>
      </c>
      <c r="C415" s="104">
        <f>Primary!$C104</f>
        <v>3370</v>
      </c>
      <c r="D415" s="103">
        <f t="shared" si="13"/>
        <v>6</v>
      </c>
      <c r="E415" s="103">
        <f t="shared" si="14"/>
        <v>552</v>
      </c>
      <c r="F415" s="105">
        <f>Primary!G104</f>
        <v>913.41</v>
      </c>
      <c r="G415" s="105"/>
    </row>
    <row r="416" spans="1:7" x14ac:dyDescent="0.25">
      <c r="A416" s="165">
        <v>202223</v>
      </c>
      <c r="B416" s="103" t="s">
        <v>180</v>
      </c>
      <c r="C416" s="104">
        <f>Primary!$C105</f>
        <v>3371</v>
      </c>
      <c r="D416" s="103">
        <f t="shared" si="13"/>
        <v>6</v>
      </c>
      <c r="E416" s="103">
        <f t="shared" si="14"/>
        <v>552</v>
      </c>
      <c r="F416" s="105">
        <f>Primary!G105</f>
        <v>868.31</v>
      </c>
      <c r="G416" s="105"/>
    </row>
    <row r="417" spans="1:7" x14ac:dyDescent="0.25">
      <c r="A417" s="165">
        <v>202223</v>
      </c>
      <c r="B417" s="103" t="s">
        <v>180</v>
      </c>
      <c r="C417" s="104">
        <f>Primary!$C106</f>
        <v>3373</v>
      </c>
      <c r="D417" s="103">
        <f t="shared" si="13"/>
        <v>6</v>
      </c>
      <c r="E417" s="103">
        <f t="shared" si="14"/>
        <v>552</v>
      </c>
      <c r="F417" s="105">
        <f>Primary!G106</f>
        <v>758.21</v>
      </c>
      <c r="G417" s="105"/>
    </row>
    <row r="418" spans="1:7" x14ac:dyDescent="0.25">
      <c r="A418" s="165">
        <v>202223</v>
      </c>
      <c r="B418" s="103" t="s">
        <v>180</v>
      </c>
      <c r="C418" s="104">
        <f>Primary!$C107</f>
        <v>3374</v>
      </c>
      <c r="D418" s="103">
        <f t="shared" si="13"/>
        <v>6</v>
      </c>
      <c r="E418" s="103">
        <f t="shared" si="14"/>
        <v>552</v>
      </c>
      <c r="F418" s="105">
        <f>Primary!G107</f>
        <v>1302.31</v>
      </c>
      <c r="G418" s="105"/>
    </row>
    <row r="419" spans="1:7" x14ac:dyDescent="0.25">
      <c r="A419" s="165">
        <v>202223</v>
      </c>
      <c r="B419" s="103" t="s">
        <v>180</v>
      </c>
      <c r="C419" s="104">
        <f>Primary!$C108</f>
        <v>3375</v>
      </c>
      <c r="D419" s="103">
        <f t="shared" si="13"/>
        <v>6</v>
      </c>
      <c r="E419" s="103">
        <f t="shared" si="14"/>
        <v>552</v>
      </c>
      <c r="F419" s="105">
        <f>Primary!G108</f>
        <v>1266.45</v>
      </c>
      <c r="G419" s="105"/>
    </row>
    <row r="420" spans="1:7" x14ac:dyDescent="0.25">
      <c r="A420" s="165">
        <v>202223</v>
      </c>
      <c r="B420" s="103" t="s">
        <v>180</v>
      </c>
      <c r="C420" s="104">
        <f>Primary!$C11</f>
        <v>2001</v>
      </c>
      <c r="D420" s="103">
        <f t="shared" si="13"/>
        <v>7</v>
      </c>
      <c r="E420" s="103">
        <f t="shared" si="14"/>
        <v>552</v>
      </c>
      <c r="F420" s="105">
        <f>Primary!H11</f>
        <v>4189.5196506550219</v>
      </c>
      <c r="G420" s="105"/>
    </row>
    <row r="421" spans="1:7" x14ac:dyDescent="0.25">
      <c r="A421" s="165">
        <v>202223</v>
      </c>
      <c r="B421" s="103" t="s">
        <v>180</v>
      </c>
      <c r="C421" s="104">
        <f>Primary!$C12</f>
        <v>2003</v>
      </c>
      <c r="D421" s="103">
        <f t="shared" si="13"/>
        <v>7</v>
      </c>
      <c r="E421" s="103">
        <f t="shared" si="14"/>
        <v>552</v>
      </c>
      <c r="F421" s="105">
        <f>Primary!H12</f>
        <v>3817.7522349936144</v>
      </c>
      <c r="G421" s="105"/>
    </row>
    <row r="422" spans="1:7" x14ac:dyDescent="0.25">
      <c r="A422" s="165">
        <v>202223</v>
      </c>
      <c r="B422" s="103" t="s">
        <v>180</v>
      </c>
      <c r="C422" s="104">
        <f>Primary!$C13</f>
        <v>2005</v>
      </c>
      <c r="D422" s="103">
        <f t="shared" si="13"/>
        <v>7</v>
      </c>
      <c r="E422" s="103">
        <f t="shared" si="14"/>
        <v>552</v>
      </c>
      <c r="F422" s="105">
        <f>Primary!H13</f>
        <v>3769.9876390605691</v>
      </c>
      <c r="G422" s="105"/>
    </row>
    <row r="423" spans="1:7" x14ac:dyDescent="0.25">
      <c r="A423" s="165">
        <v>202223</v>
      </c>
      <c r="B423" s="103" t="s">
        <v>180</v>
      </c>
      <c r="C423" s="104">
        <f>Primary!$C14</f>
        <v>2007</v>
      </c>
      <c r="D423" s="103">
        <f t="shared" si="13"/>
        <v>7</v>
      </c>
      <c r="E423" s="103">
        <f t="shared" si="14"/>
        <v>552</v>
      </c>
      <c r="F423" s="105">
        <f>Primary!H14</f>
        <v>5133.5436893203887</v>
      </c>
      <c r="G423" s="105"/>
    </row>
    <row r="424" spans="1:7" x14ac:dyDescent="0.25">
      <c r="A424" s="165">
        <v>202223</v>
      </c>
      <c r="B424" s="103" t="s">
        <v>180</v>
      </c>
      <c r="C424" s="104">
        <f>Primary!$C15</f>
        <v>2009</v>
      </c>
      <c r="D424" s="103">
        <f t="shared" si="13"/>
        <v>7</v>
      </c>
      <c r="E424" s="103">
        <f t="shared" si="14"/>
        <v>552</v>
      </c>
      <c r="F424" s="105">
        <f>Primary!H15</f>
        <v>4280.7232704402513</v>
      </c>
      <c r="G424" s="105"/>
    </row>
    <row r="425" spans="1:7" x14ac:dyDescent="0.25">
      <c r="A425" s="165">
        <v>202223</v>
      </c>
      <c r="B425" s="103" t="s">
        <v>180</v>
      </c>
      <c r="C425" s="104">
        <f>Primary!$C16</f>
        <v>2011</v>
      </c>
      <c r="D425" s="103">
        <f t="shared" si="13"/>
        <v>7</v>
      </c>
      <c r="E425" s="103">
        <f t="shared" si="14"/>
        <v>552</v>
      </c>
      <c r="F425" s="105">
        <f>Primary!H16</f>
        <v>3437.2519083969464</v>
      </c>
      <c r="G425" s="105"/>
    </row>
    <row r="426" spans="1:7" x14ac:dyDescent="0.25">
      <c r="A426" s="165">
        <v>202223</v>
      </c>
      <c r="B426" s="103" t="s">
        <v>180</v>
      </c>
      <c r="C426" s="104">
        <f>Primary!$C17</f>
        <v>2015</v>
      </c>
      <c r="D426" s="103">
        <f t="shared" si="13"/>
        <v>7</v>
      </c>
      <c r="E426" s="103">
        <f t="shared" si="14"/>
        <v>552</v>
      </c>
      <c r="F426" s="105">
        <f>Primary!H17</f>
        <v>3955.8179231863446</v>
      </c>
      <c r="G426" s="105"/>
    </row>
    <row r="427" spans="1:7" x14ac:dyDescent="0.25">
      <c r="A427" s="165">
        <v>202223</v>
      </c>
      <c r="B427" s="103" t="s">
        <v>180</v>
      </c>
      <c r="C427" s="104">
        <f>Primary!$C18</f>
        <v>2017</v>
      </c>
      <c r="D427" s="103">
        <f t="shared" si="13"/>
        <v>7</v>
      </c>
      <c r="E427" s="103">
        <f t="shared" si="14"/>
        <v>552</v>
      </c>
      <c r="F427" s="105">
        <f>Primary!H18</f>
        <v>5035.454545454545</v>
      </c>
      <c r="G427" s="105"/>
    </row>
    <row r="428" spans="1:7" x14ac:dyDescent="0.25">
      <c r="A428" s="165">
        <v>202223</v>
      </c>
      <c r="B428" s="103" t="s">
        <v>180</v>
      </c>
      <c r="C428" s="104">
        <f>Primary!$C19</f>
        <v>2019</v>
      </c>
      <c r="D428" s="103">
        <f t="shared" si="13"/>
        <v>7</v>
      </c>
      <c r="E428" s="103">
        <f t="shared" si="14"/>
        <v>552</v>
      </c>
      <c r="F428" s="105">
        <f>Primary!H19</f>
        <v>4193.8302277432713</v>
      </c>
      <c r="G428" s="105"/>
    </row>
    <row r="429" spans="1:7" x14ac:dyDescent="0.25">
      <c r="A429" s="165">
        <v>202223</v>
      </c>
      <c r="B429" s="103" t="s">
        <v>180</v>
      </c>
      <c r="C429" s="104">
        <f>Primary!$C20</f>
        <v>2031</v>
      </c>
      <c r="D429" s="103">
        <f t="shared" si="13"/>
        <v>7</v>
      </c>
      <c r="E429" s="103">
        <f t="shared" si="14"/>
        <v>552</v>
      </c>
      <c r="F429" s="105">
        <f>Primary!H20</f>
        <v>3818.6133960047005</v>
      </c>
      <c r="G429" s="105"/>
    </row>
    <row r="430" spans="1:7" x14ac:dyDescent="0.25">
      <c r="A430" s="165">
        <v>202223</v>
      </c>
      <c r="B430" s="103" t="s">
        <v>180</v>
      </c>
      <c r="C430" s="104">
        <f>Primary!$C21</f>
        <v>2033</v>
      </c>
      <c r="D430" s="103">
        <f t="shared" si="13"/>
        <v>7</v>
      </c>
      <c r="E430" s="103">
        <f t="shared" si="14"/>
        <v>552</v>
      </c>
      <c r="F430" s="105">
        <f>Primary!H21</f>
        <v>3861.164772727273</v>
      </c>
      <c r="G430" s="105"/>
    </row>
    <row r="431" spans="1:7" x14ac:dyDescent="0.25">
      <c r="A431" s="165">
        <v>202223</v>
      </c>
      <c r="B431" s="103" t="s">
        <v>180</v>
      </c>
      <c r="C431" s="104">
        <f>Primary!$C22</f>
        <v>2037</v>
      </c>
      <c r="D431" s="103">
        <f t="shared" si="13"/>
        <v>7</v>
      </c>
      <c r="E431" s="103">
        <f t="shared" si="14"/>
        <v>552</v>
      </c>
      <c r="F431" s="105">
        <f>Primary!H22</f>
        <v>4014.8592411260706</v>
      </c>
      <c r="G431" s="105"/>
    </row>
    <row r="432" spans="1:7" x14ac:dyDescent="0.25">
      <c r="A432" s="165">
        <v>202223</v>
      </c>
      <c r="B432" s="103" t="s">
        <v>180</v>
      </c>
      <c r="C432" s="104">
        <f>Primary!$C23</f>
        <v>2039</v>
      </c>
      <c r="D432" s="103">
        <f t="shared" si="13"/>
        <v>7</v>
      </c>
      <c r="E432" s="103">
        <f t="shared" si="14"/>
        <v>552</v>
      </c>
      <c r="F432" s="105">
        <f>Primary!H23</f>
        <v>3829.1634980988592</v>
      </c>
      <c r="G432" s="105"/>
    </row>
    <row r="433" spans="1:7" x14ac:dyDescent="0.25">
      <c r="A433" s="165">
        <v>202223</v>
      </c>
      <c r="B433" s="103" t="s">
        <v>180</v>
      </c>
      <c r="C433" s="104">
        <f>Primary!$C24</f>
        <v>2041</v>
      </c>
      <c r="D433" s="103">
        <f t="shared" si="13"/>
        <v>7</v>
      </c>
      <c r="E433" s="103">
        <f t="shared" si="14"/>
        <v>552</v>
      </c>
      <c r="F433" s="105">
        <f>Primary!H24</f>
        <v>3432.9890109890111</v>
      </c>
      <c r="G433" s="105"/>
    </row>
    <row r="434" spans="1:7" x14ac:dyDescent="0.25">
      <c r="A434" s="165">
        <v>202223</v>
      </c>
      <c r="B434" s="103" t="s">
        <v>180</v>
      </c>
      <c r="C434" s="104">
        <f>Primary!$C25</f>
        <v>2043</v>
      </c>
      <c r="D434" s="103">
        <f t="shared" si="13"/>
        <v>7</v>
      </c>
      <c r="E434" s="103">
        <f t="shared" si="14"/>
        <v>552</v>
      </c>
      <c r="F434" s="105">
        <f>Primary!H25</f>
        <v>3516.1607142857142</v>
      </c>
      <c r="G434" s="105"/>
    </row>
    <row r="435" spans="1:7" x14ac:dyDescent="0.25">
      <c r="A435" s="165">
        <v>202223</v>
      </c>
      <c r="B435" s="103" t="s">
        <v>180</v>
      </c>
      <c r="C435" s="104">
        <f>Primary!$C26</f>
        <v>2045</v>
      </c>
      <c r="D435" s="103">
        <f t="shared" si="13"/>
        <v>7</v>
      </c>
      <c r="E435" s="103">
        <f t="shared" si="14"/>
        <v>552</v>
      </c>
      <c r="F435" s="105">
        <f>Primary!H26</f>
        <v>4412.4669603524226</v>
      </c>
      <c r="G435" s="105"/>
    </row>
    <row r="436" spans="1:7" x14ac:dyDescent="0.25">
      <c r="A436" s="165">
        <v>202223</v>
      </c>
      <c r="B436" s="103" t="s">
        <v>180</v>
      </c>
      <c r="C436" s="104">
        <f>Primary!$C27</f>
        <v>2050</v>
      </c>
      <c r="D436" s="103">
        <f t="shared" si="13"/>
        <v>7</v>
      </c>
      <c r="E436" s="103">
        <f t="shared" si="14"/>
        <v>552</v>
      </c>
      <c r="F436" s="105">
        <f>Primary!H27</f>
        <v>4485.2910052910047</v>
      </c>
      <c r="G436" s="105"/>
    </row>
    <row r="437" spans="1:7" x14ac:dyDescent="0.25">
      <c r="A437" s="165">
        <v>202223</v>
      </c>
      <c r="B437" s="103" t="s">
        <v>180</v>
      </c>
      <c r="C437" s="104">
        <f>Primary!$C28</f>
        <v>2052</v>
      </c>
      <c r="D437" s="103">
        <f t="shared" si="13"/>
        <v>7</v>
      </c>
      <c r="E437" s="103">
        <f t="shared" si="14"/>
        <v>552</v>
      </c>
      <c r="F437" s="105">
        <f>Primary!H28</f>
        <v>3641.8863636363635</v>
      </c>
      <c r="G437" s="105"/>
    </row>
    <row r="438" spans="1:7" x14ac:dyDescent="0.25">
      <c r="A438" s="165">
        <v>202223</v>
      </c>
      <c r="B438" s="103" t="s">
        <v>180</v>
      </c>
      <c r="C438" s="104">
        <f>Primary!$C29</f>
        <v>2061</v>
      </c>
      <c r="D438" s="103">
        <f t="shared" si="13"/>
        <v>7</v>
      </c>
      <c r="E438" s="103">
        <f t="shared" si="14"/>
        <v>552</v>
      </c>
      <c r="F438" s="105">
        <f>Primary!H29</f>
        <v>4002.3174603174602</v>
      </c>
      <c r="G438" s="105"/>
    </row>
    <row r="439" spans="1:7" x14ac:dyDescent="0.25">
      <c r="A439" s="165">
        <v>202223</v>
      </c>
      <c r="B439" s="103" t="s">
        <v>180</v>
      </c>
      <c r="C439" s="104">
        <f>Primary!$C30</f>
        <v>2065</v>
      </c>
      <c r="D439" s="103">
        <f t="shared" si="13"/>
        <v>7</v>
      </c>
      <c r="E439" s="103">
        <f t="shared" si="14"/>
        <v>552</v>
      </c>
      <c r="F439" s="105">
        <f>Primary!H30</f>
        <v>4475.0915750915756</v>
      </c>
      <c r="G439" s="105"/>
    </row>
    <row r="440" spans="1:7" x14ac:dyDescent="0.25">
      <c r="A440" s="165">
        <v>202223</v>
      </c>
      <c r="B440" s="103" t="s">
        <v>180</v>
      </c>
      <c r="C440" s="104">
        <f>Primary!$C31</f>
        <v>2069</v>
      </c>
      <c r="D440" s="103">
        <f t="shared" si="13"/>
        <v>7</v>
      </c>
      <c r="E440" s="103">
        <f t="shared" si="14"/>
        <v>552</v>
      </c>
      <c r="F440" s="105">
        <f>Primary!H31</f>
        <v>4632.378854625551</v>
      </c>
      <c r="G440" s="105"/>
    </row>
    <row r="441" spans="1:7" x14ac:dyDescent="0.25">
      <c r="A441" s="165">
        <v>202223</v>
      </c>
      <c r="B441" s="103" t="s">
        <v>180</v>
      </c>
      <c r="C441" s="104">
        <f>Primary!$C32</f>
        <v>2072</v>
      </c>
      <c r="D441" s="103">
        <f t="shared" si="13"/>
        <v>7</v>
      </c>
      <c r="E441" s="103">
        <f t="shared" si="14"/>
        <v>552</v>
      </c>
      <c r="F441" s="105">
        <f>Primary!H32</f>
        <v>4452.7888446215138</v>
      </c>
      <c r="G441" s="105"/>
    </row>
    <row r="442" spans="1:7" x14ac:dyDescent="0.25">
      <c r="A442" s="165">
        <v>202223</v>
      </c>
      <c r="B442" s="103" t="s">
        <v>180</v>
      </c>
      <c r="C442" s="104">
        <f>Primary!$C33</f>
        <v>2074</v>
      </c>
      <c r="D442" s="103">
        <f t="shared" si="13"/>
        <v>7</v>
      </c>
      <c r="E442" s="103">
        <f t="shared" si="14"/>
        <v>552</v>
      </c>
      <c r="F442" s="105">
        <f>Primary!H33</f>
        <v>4375.9598214285716</v>
      </c>
      <c r="G442" s="105"/>
    </row>
    <row r="443" spans="1:7" x14ac:dyDescent="0.25">
      <c r="A443" s="165">
        <v>202223</v>
      </c>
      <c r="B443" s="103" t="s">
        <v>180</v>
      </c>
      <c r="C443" s="104">
        <f>Primary!$C34</f>
        <v>2075</v>
      </c>
      <c r="D443" s="103">
        <f t="shared" si="13"/>
        <v>7</v>
      </c>
      <c r="E443" s="103">
        <f t="shared" si="14"/>
        <v>552</v>
      </c>
      <c r="F443" s="105">
        <f>Primary!H34</f>
        <v>6215.6390977443607</v>
      </c>
      <c r="G443" s="105"/>
    </row>
    <row r="444" spans="1:7" x14ac:dyDescent="0.25">
      <c r="A444" s="165">
        <v>202223</v>
      </c>
      <c r="B444" s="103" t="s">
        <v>180</v>
      </c>
      <c r="C444" s="104">
        <f>Primary!$C35</f>
        <v>2084</v>
      </c>
      <c r="D444" s="103">
        <f t="shared" si="13"/>
        <v>7</v>
      </c>
      <c r="E444" s="103">
        <f t="shared" si="14"/>
        <v>552</v>
      </c>
      <c r="F444" s="105">
        <f>Primary!H35</f>
        <v>3745.9683313032888</v>
      </c>
      <c r="G444" s="105"/>
    </row>
    <row r="445" spans="1:7" x14ac:dyDescent="0.25">
      <c r="A445" s="165">
        <v>202223</v>
      </c>
      <c r="B445" s="103" t="s">
        <v>180</v>
      </c>
      <c r="C445" s="104">
        <f>Primary!$C36</f>
        <v>2090</v>
      </c>
      <c r="D445" s="103">
        <f t="shared" si="13"/>
        <v>7</v>
      </c>
      <c r="E445" s="103">
        <f t="shared" ref="E445:E508" si="15">AuthCode</f>
        <v>552</v>
      </c>
      <c r="F445" s="105">
        <f>Primary!H36</f>
        <v>4168.9925768822905</v>
      </c>
      <c r="G445" s="105"/>
    </row>
    <row r="446" spans="1:7" x14ac:dyDescent="0.25">
      <c r="A446" s="165">
        <v>202223</v>
      </c>
      <c r="B446" s="103" t="s">
        <v>180</v>
      </c>
      <c r="C446" s="104">
        <f>Primary!$C37</f>
        <v>2092</v>
      </c>
      <c r="D446" s="103">
        <f t="shared" ref="D446:D509" si="16">D348+1</f>
        <v>7</v>
      </c>
      <c r="E446" s="103">
        <f t="shared" si="15"/>
        <v>552</v>
      </c>
      <c r="F446" s="105">
        <f>Primary!H37</f>
        <v>3296.3690922730684</v>
      </c>
      <c r="G446" s="105"/>
    </row>
    <row r="447" spans="1:7" x14ac:dyDescent="0.25">
      <c r="A447" s="165">
        <v>202223</v>
      </c>
      <c r="B447" s="103" t="s">
        <v>180</v>
      </c>
      <c r="C447" s="104">
        <f>Primary!$C38</f>
        <v>2094</v>
      </c>
      <c r="D447" s="103">
        <f t="shared" si="16"/>
        <v>7</v>
      </c>
      <c r="E447" s="103">
        <f t="shared" si="15"/>
        <v>552</v>
      </c>
      <c r="F447" s="105">
        <f>Primary!H38</f>
        <v>5005.100286532951</v>
      </c>
      <c r="G447" s="105"/>
    </row>
    <row r="448" spans="1:7" x14ac:dyDescent="0.25">
      <c r="A448" s="165">
        <v>202223</v>
      </c>
      <c r="B448" s="103" t="s">
        <v>180</v>
      </c>
      <c r="C448" s="104">
        <f>Primary!$C39</f>
        <v>2096</v>
      </c>
      <c r="D448" s="103">
        <f t="shared" si="16"/>
        <v>7</v>
      </c>
      <c r="E448" s="103">
        <f t="shared" si="15"/>
        <v>552</v>
      </c>
      <c r="F448" s="105">
        <f>Primary!H39</f>
        <v>6517.6679841897239</v>
      </c>
      <c r="G448" s="105"/>
    </row>
    <row r="449" spans="1:7" x14ac:dyDescent="0.25">
      <c r="A449" s="165">
        <v>202223</v>
      </c>
      <c r="B449" s="103" t="s">
        <v>180</v>
      </c>
      <c r="C449" s="104">
        <f>Primary!$C40</f>
        <v>2101</v>
      </c>
      <c r="D449" s="103">
        <f t="shared" si="16"/>
        <v>7</v>
      </c>
      <c r="E449" s="103">
        <f t="shared" si="15"/>
        <v>552</v>
      </c>
      <c r="F449" s="105">
        <f>Primary!H40</f>
        <v>3667.1836734693879</v>
      </c>
      <c r="G449" s="105"/>
    </row>
    <row r="450" spans="1:7" x14ac:dyDescent="0.25">
      <c r="A450" s="165">
        <v>202223</v>
      </c>
      <c r="B450" s="103" t="s">
        <v>180</v>
      </c>
      <c r="C450" s="104">
        <f>Primary!$C41</f>
        <v>2104</v>
      </c>
      <c r="D450" s="103">
        <f t="shared" si="16"/>
        <v>7</v>
      </c>
      <c r="E450" s="103">
        <f t="shared" si="15"/>
        <v>552</v>
      </c>
      <c r="F450" s="105">
        <f>Primary!H41</f>
        <v>4176.7525773195875</v>
      </c>
      <c r="G450" s="105"/>
    </row>
    <row r="451" spans="1:7" x14ac:dyDescent="0.25">
      <c r="A451" s="165">
        <v>202223</v>
      </c>
      <c r="B451" s="103" t="s">
        <v>180</v>
      </c>
      <c r="C451" s="104">
        <f>Primary!$C42</f>
        <v>2107</v>
      </c>
      <c r="D451" s="103">
        <f t="shared" si="16"/>
        <v>7</v>
      </c>
      <c r="E451" s="103">
        <f t="shared" si="15"/>
        <v>552</v>
      </c>
      <c r="F451" s="105">
        <f>Primary!H42</f>
        <v>4519.2397660818715</v>
      </c>
      <c r="G451" s="105"/>
    </row>
    <row r="452" spans="1:7" x14ac:dyDescent="0.25">
      <c r="A452" s="165">
        <v>202223</v>
      </c>
      <c r="B452" s="103" t="s">
        <v>180</v>
      </c>
      <c r="C452" s="104">
        <f>Primary!$C43</f>
        <v>2111</v>
      </c>
      <c r="D452" s="103">
        <f t="shared" si="16"/>
        <v>7</v>
      </c>
      <c r="E452" s="103">
        <f t="shared" si="15"/>
        <v>552</v>
      </c>
      <c r="F452" s="105">
        <f>Primary!H43</f>
        <v>4360.8492569002119</v>
      </c>
      <c r="G452" s="105"/>
    </row>
    <row r="453" spans="1:7" x14ac:dyDescent="0.25">
      <c r="A453" s="165">
        <v>202223</v>
      </c>
      <c r="B453" s="103" t="s">
        <v>180</v>
      </c>
      <c r="C453" s="104">
        <f>Primary!$C44</f>
        <v>2132</v>
      </c>
      <c r="D453" s="103">
        <f t="shared" si="16"/>
        <v>7</v>
      </c>
      <c r="E453" s="103">
        <f t="shared" si="15"/>
        <v>552</v>
      </c>
      <c r="F453" s="105">
        <f>Primary!H44</f>
        <v>3409.8980747451869</v>
      </c>
      <c r="G453" s="105"/>
    </row>
    <row r="454" spans="1:7" x14ac:dyDescent="0.25">
      <c r="A454" s="165">
        <v>202223</v>
      </c>
      <c r="B454" s="103" t="s">
        <v>180</v>
      </c>
      <c r="C454" s="104">
        <f>Primary!$C45</f>
        <v>2137</v>
      </c>
      <c r="D454" s="103">
        <f t="shared" si="16"/>
        <v>7</v>
      </c>
      <c r="E454" s="103">
        <f t="shared" si="15"/>
        <v>552</v>
      </c>
      <c r="F454" s="105">
        <f>Primary!H45</f>
        <v>4311.9459459459458</v>
      </c>
      <c r="G454" s="105"/>
    </row>
    <row r="455" spans="1:7" x14ac:dyDescent="0.25">
      <c r="A455" s="165">
        <v>202223</v>
      </c>
      <c r="B455" s="103" t="s">
        <v>180</v>
      </c>
      <c r="C455" s="104">
        <f>Primary!$C46</f>
        <v>2147</v>
      </c>
      <c r="D455" s="103">
        <f t="shared" si="16"/>
        <v>7</v>
      </c>
      <c r="E455" s="103">
        <f t="shared" si="15"/>
        <v>552</v>
      </c>
      <c r="F455" s="105">
        <f>Primary!H46</f>
        <v>3441.6355140186915</v>
      </c>
      <c r="G455" s="105"/>
    </row>
    <row r="456" spans="1:7" x14ac:dyDescent="0.25">
      <c r="A456" s="165">
        <v>202223</v>
      </c>
      <c r="B456" s="103" t="s">
        <v>180</v>
      </c>
      <c r="C456" s="104">
        <f>Primary!$C47</f>
        <v>2153</v>
      </c>
      <c r="D456" s="103">
        <f t="shared" si="16"/>
        <v>7</v>
      </c>
      <c r="E456" s="103">
        <f t="shared" si="15"/>
        <v>552</v>
      </c>
      <c r="F456" s="105">
        <f>Primary!H47</f>
        <v>4232.8018223234631</v>
      </c>
      <c r="G456" s="105"/>
    </row>
    <row r="457" spans="1:7" x14ac:dyDescent="0.25">
      <c r="A457" s="165">
        <v>202223</v>
      </c>
      <c r="B457" s="103" t="s">
        <v>180</v>
      </c>
      <c r="C457" s="104">
        <f>Primary!$C48</f>
        <v>2164</v>
      </c>
      <c r="D457" s="103">
        <f t="shared" si="16"/>
        <v>7</v>
      </c>
      <c r="E457" s="103">
        <f t="shared" si="15"/>
        <v>552</v>
      </c>
      <c r="F457" s="105">
        <f>Primary!H48</f>
        <v>4233.6425339366515</v>
      </c>
      <c r="G457" s="105"/>
    </row>
    <row r="458" spans="1:7" x14ac:dyDescent="0.25">
      <c r="A458" s="165">
        <v>202223</v>
      </c>
      <c r="B458" s="103" t="s">
        <v>180</v>
      </c>
      <c r="C458" s="104">
        <f>Primary!$C49</f>
        <v>2166</v>
      </c>
      <c r="D458" s="103">
        <f t="shared" si="16"/>
        <v>7</v>
      </c>
      <c r="E458" s="103">
        <f t="shared" si="15"/>
        <v>552</v>
      </c>
      <c r="F458" s="105">
        <f>Primary!H49</f>
        <v>3570.0459770114944</v>
      </c>
      <c r="G458" s="105"/>
    </row>
    <row r="459" spans="1:7" x14ac:dyDescent="0.25">
      <c r="A459" s="165">
        <v>202223</v>
      </c>
      <c r="B459" s="103" t="s">
        <v>180</v>
      </c>
      <c r="C459" s="104">
        <f>Primary!$C50</f>
        <v>2169</v>
      </c>
      <c r="D459" s="103">
        <f t="shared" si="16"/>
        <v>7</v>
      </c>
      <c r="E459" s="103">
        <f t="shared" si="15"/>
        <v>552</v>
      </c>
      <c r="F459" s="105">
        <f>Primary!H50</f>
        <v>3520.6205250596659</v>
      </c>
      <c r="G459" s="105"/>
    </row>
    <row r="460" spans="1:7" x14ac:dyDescent="0.25">
      <c r="A460" s="165">
        <v>202223</v>
      </c>
      <c r="B460" s="103" t="s">
        <v>180</v>
      </c>
      <c r="C460" s="104">
        <f>Primary!$C51</f>
        <v>2170</v>
      </c>
      <c r="D460" s="103">
        <f t="shared" si="16"/>
        <v>7</v>
      </c>
      <c r="E460" s="103">
        <f t="shared" si="15"/>
        <v>552</v>
      </c>
      <c r="F460" s="105">
        <f>Primary!H51</f>
        <v>4354.067164179105</v>
      </c>
      <c r="G460" s="105"/>
    </row>
    <row r="461" spans="1:7" x14ac:dyDescent="0.25">
      <c r="A461" s="165">
        <v>202223</v>
      </c>
      <c r="B461" s="103" t="s">
        <v>180</v>
      </c>
      <c r="C461" s="104">
        <f>Primary!$C52</f>
        <v>2171</v>
      </c>
      <c r="D461" s="103">
        <f t="shared" si="16"/>
        <v>7</v>
      </c>
      <c r="E461" s="103">
        <f t="shared" si="15"/>
        <v>552</v>
      </c>
      <c r="F461" s="105">
        <f>Primary!H52</f>
        <v>3529.7142857142858</v>
      </c>
      <c r="G461" s="105"/>
    </row>
    <row r="462" spans="1:7" x14ac:dyDescent="0.25">
      <c r="A462" s="165">
        <v>202223</v>
      </c>
      <c r="B462" s="103" t="s">
        <v>180</v>
      </c>
      <c r="C462" s="104">
        <f>Primary!$C53</f>
        <v>2173</v>
      </c>
      <c r="D462" s="103">
        <f t="shared" si="16"/>
        <v>7</v>
      </c>
      <c r="E462" s="103">
        <f t="shared" si="15"/>
        <v>552</v>
      </c>
      <c r="F462" s="105">
        <f>Primary!H53</f>
        <v>3551.5384615384614</v>
      </c>
      <c r="G462" s="105"/>
    </row>
    <row r="463" spans="1:7" x14ac:dyDescent="0.25">
      <c r="A463" s="165">
        <v>202223</v>
      </c>
      <c r="B463" s="103" t="s">
        <v>180</v>
      </c>
      <c r="C463" s="104">
        <f>Primary!$C54</f>
        <v>2174</v>
      </c>
      <c r="D463" s="103">
        <f t="shared" si="16"/>
        <v>7</v>
      </c>
      <c r="E463" s="103">
        <f t="shared" si="15"/>
        <v>552</v>
      </c>
      <c r="F463" s="105">
        <f>Primary!H54</f>
        <v>3786.4493597206056</v>
      </c>
      <c r="G463" s="105"/>
    </row>
    <row r="464" spans="1:7" x14ac:dyDescent="0.25">
      <c r="A464" s="165">
        <v>202223</v>
      </c>
      <c r="B464" s="103" t="s">
        <v>180</v>
      </c>
      <c r="C464" s="104">
        <f>Primary!$C55</f>
        <v>2175</v>
      </c>
      <c r="D464" s="103">
        <f t="shared" si="16"/>
        <v>7</v>
      </c>
      <c r="E464" s="103">
        <f t="shared" si="15"/>
        <v>552</v>
      </c>
      <c r="F464" s="105">
        <f>Primary!H55</f>
        <v>4330.1388888888887</v>
      </c>
      <c r="G464" s="105"/>
    </row>
    <row r="465" spans="1:7" x14ac:dyDescent="0.25">
      <c r="A465" s="165">
        <v>202223</v>
      </c>
      <c r="B465" s="103" t="s">
        <v>180</v>
      </c>
      <c r="C465" s="104">
        <f>Primary!$C56</f>
        <v>2176</v>
      </c>
      <c r="D465" s="103">
        <f t="shared" si="16"/>
        <v>7</v>
      </c>
      <c r="E465" s="103">
        <f t="shared" si="15"/>
        <v>552</v>
      </c>
      <c r="F465" s="105">
        <f>Primary!H56</f>
        <v>3609.4528521536668</v>
      </c>
      <c r="G465" s="105"/>
    </row>
    <row r="466" spans="1:7" x14ac:dyDescent="0.25">
      <c r="A466" s="165">
        <v>202223</v>
      </c>
      <c r="B466" s="103" t="s">
        <v>180</v>
      </c>
      <c r="C466" s="104">
        <f>Primary!$C57</f>
        <v>2177</v>
      </c>
      <c r="D466" s="103">
        <f t="shared" si="16"/>
        <v>7</v>
      </c>
      <c r="E466" s="103">
        <f t="shared" si="15"/>
        <v>552</v>
      </c>
      <c r="F466" s="105">
        <f>Primary!H57</f>
        <v>3857.6732673267329</v>
      </c>
      <c r="G466" s="105"/>
    </row>
    <row r="467" spans="1:7" x14ac:dyDescent="0.25">
      <c r="A467" s="165">
        <v>202223</v>
      </c>
      <c r="B467" s="103" t="s">
        <v>180</v>
      </c>
      <c r="C467" s="104">
        <f>Primary!$C58</f>
        <v>2179</v>
      </c>
      <c r="D467" s="103">
        <f t="shared" si="16"/>
        <v>7</v>
      </c>
      <c r="E467" s="103">
        <f t="shared" si="15"/>
        <v>552</v>
      </c>
      <c r="F467" s="105">
        <f>Primary!H58</f>
        <v>4282.09375</v>
      </c>
      <c r="G467" s="105"/>
    </row>
    <row r="468" spans="1:7" x14ac:dyDescent="0.25">
      <c r="A468" s="165">
        <v>202223</v>
      </c>
      <c r="B468" s="103" t="s">
        <v>180</v>
      </c>
      <c r="C468" s="104">
        <f>Primary!$C59</f>
        <v>2180</v>
      </c>
      <c r="D468" s="103">
        <f t="shared" si="16"/>
        <v>7</v>
      </c>
      <c r="E468" s="103">
        <f t="shared" si="15"/>
        <v>552</v>
      </c>
      <c r="F468" s="105">
        <f>Primary!H59</f>
        <v>3958.0444444444443</v>
      </c>
      <c r="G468" s="105"/>
    </row>
    <row r="469" spans="1:7" x14ac:dyDescent="0.25">
      <c r="A469" s="165">
        <v>202223</v>
      </c>
      <c r="B469" s="103" t="s">
        <v>180</v>
      </c>
      <c r="C469" s="104">
        <f>Primary!$C60</f>
        <v>2305</v>
      </c>
      <c r="D469" s="103">
        <f t="shared" si="16"/>
        <v>7</v>
      </c>
      <c r="E469" s="103">
        <f t="shared" si="15"/>
        <v>552</v>
      </c>
      <c r="F469" s="105">
        <f>Primary!H60</f>
        <v>3754.5910290237466</v>
      </c>
      <c r="G469" s="105"/>
    </row>
    <row r="470" spans="1:7" x14ac:dyDescent="0.25">
      <c r="A470" s="165">
        <v>202223</v>
      </c>
      <c r="B470" s="103" t="s">
        <v>180</v>
      </c>
      <c r="C470" s="104">
        <f>Primary!$C61</f>
        <v>2306</v>
      </c>
      <c r="D470" s="103">
        <f t="shared" si="16"/>
        <v>7</v>
      </c>
      <c r="E470" s="103">
        <f t="shared" si="15"/>
        <v>552</v>
      </c>
      <c r="F470" s="105">
        <f>Primary!H61</f>
        <v>4065.0559999999991</v>
      </c>
      <c r="G470" s="105"/>
    </row>
    <row r="471" spans="1:7" x14ac:dyDescent="0.25">
      <c r="A471" s="165">
        <v>202223</v>
      </c>
      <c r="B471" s="103" t="s">
        <v>180</v>
      </c>
      <c r="C471" s="104">
        <f>Primary!$C62</f>
        <v>2308</v>
      </c>
      <c r="D471" s="103">
        <f t="shared" si="16"/>
        <v>7</v>
      </c>
      <c r="E471" s="103">
        <f t="shared" si="15"/>
        <v>552</v>
      </c>
      <c r="F471" s="105">
        <f>Primary!H62</f>
        <v>3677.1649484536083</v>
      </c>
      <c r="G471" s="105"/>
    </row>
    <row r="472" spans="1:7" x14ac:dyDescent="0.25">
      <c r="A472" s="165">
        <v>202223</v>
      </c>
      <c r="B472" s="103" t="s">
        <v>180</v>
      </c>
      <c r="C472" s="104">
        <f>Primary!$C63</f>
        <v>2309</v>
      </c>
      <c r="D472" s="103">
        <f t="shared" si="16"/>
        <v>7</v>
      </c>
      <c r="E472" s="103">
        <f t="shared" si="15"/>
        <v>552</v>
      </c>
      <c r="F472" s="105">
        <f>Primary!H63</f>
        <v>4257.4554707379139</v>
      </c>
      <c r="G472" s="105"/>
    </row>
    <row r="473" spans="1:7" x14ac:dyDescent="0.25">
      <c r="A473" s="165">
        <v>202223</v>
      </c>
      <c r="B473" s="103" t="s">
        <v>180</v>
      </c>
      <c r="C473" s="104">
        <f>Primary!$C64</f>
        <v>2310</v>
      </c>
      <c r="D473" s="103">
        <f t="shared" si="16"/>
        <v>7</v>
      </c>
      <c r="E473" s="103">
        <f t="shared" si="15"/>
        <v>552</v>
      </c>
      <c r="F473" s="105">
        <f>Primary!H64</f>
        <v>5573.5640138408298</v>
      </c>
      <c r="G473" s="105"/>
    </row>
    <row r="474" spans="1:7" x14ac:dyDescent="0.25">
      <c r="A474" s="165">
        <v>202223</v>
      </c>
      <c r="B474" s="103" t="s">
        <v>180</v>
      </c>
      <c r="C474" s="104">
        <f>Primary!$C65</f>
        <v>2311</v>
      </c>
      <c r="D474" s="103">
        <f t="shared" si="16"/>
        <v>7</v>
      </c>
      <c r="E474" s="103">
        <f t="shared" si="15"/>
        <v>552</v>
      </c>
      <c r="F474" s="105">
        <f>Primary!H65</f>
        <v>3799.2695214105793</v>
      </c>
      <c r="G474" s="105"/>
    </row>
    <row r="475" spans="1:7" x14ac:dyDescent="0.25">
      <c r="A475" s="165">
        <v>202223</v>
      </c>
      <c r="B475" s="103" t="s">
        <v>180</v>
      </c>
      <c r="C475" s="104">
        <f>Primary!$C66</f>
        <v>2312</v>
      </c>
      <c r="D475" s="103">
        <f t="shared" si="16"/>
        <v>7</v>
      </c>
      <c r="E475" s="103">
        <f t="shared" si="15"/>
        <v>552</v>
      </c>
      <c r="F475" s="105">
        <f>Primary!H66</f>
        <v>3940.9357997823718</v>
      </c>
      <c r="G475" s="105"/>
    </row>
    <row r="476" spans="1:7" x14ac:dyDescent="0.25">
      <c r="A476" s="165">
        <v>202223</v>
      </c>
      <c r="B476" s="103" t="s">
        <v>180</v>
      </c>
      <c r="C476" s="104">
        <f>Primary!$C67</f>
        <v>2313</v>
      </c>
      <c r="D476" s="103">
        <f t="shared" si="16"/>
        <v>7</v>
      </c>
      <c r="E476" s="103">
        <f t="shared" si="15"/>
        <v>552</v>
      </c>
      <c r="F476" s="105">
        <f>Primary!H67</f>
        <v>4525.2631578947367</v>
      </c>
      <c r="G476" s="105"/>
    </row>
    <row r="477" spans="1:7" x14ac:dyDescent="0.25">
      <c r="A477" s="165">
        <v>202223</v>
      </c>
      <c r="B477" s="103" t="s">
        <v>180</v>
      </c>
      <c r="C477" s="104">
        <f>Primary!$C68</f>
        <v>2314</v>
      </c>
      <c r="D477" s="103">
        <f t="shared" si="16"/>
        <v>7</v>
      </c>
      <c r="E477" s="103">
        <f t="shared" si="15"/>
        <v>552</v>
      </c>
      <c r="F477" s="105">
        <f>Primary!H68</f>
        <v>4102.8940568475455</v>
      </c>
      <c r="G477" s="105"/>
    </row>
    <row r="478" spans="1:7" x14ac:dyDescent="0.25">
      <c r="A478" s="165">
        <v>202223</v>
      </c>
      <c r="B478" s="103" t="s">
        <v>180</v>
      </c>
      <c r="C478" s="104">
        <f>Primary!$C69</f>
        <v>2315</v>
      </c>
      <c r="D478" s="103">
        <f t="shared" si="16"/>
        <v>7</v>
      </c>
      <c r="E478" s="103">
        <f t="shared" si="15"/>
        <v>552</v>
      </c>
      <c r="F478" s="105">
        <f>Primary!H69</f>
        <v>4405.3613053613053</v>
      </c>
      <c r="G478" s="105"/>
    </row>
    <row r="479" spans="1:7" x14ac:dyDescent="0.25">
      <c r="A479" s="165">
        <v>202223</v>
      </c>
      <c r="B479" s="103" t="s">
        <v>180</v>
      </c>
      <c r="C479" s="104">
        <f>Primary!$C70</f>
        <v>2317</v>
      </c>
      <c r="D479" s="103">
        <f t="shared" si="16"/>
        <v>7</v>
      </c>
      <c r="E479" s="103">
        <f t="shared" si="15"/>
        <v>552</v>
      </c>
      <c r="F479" s="105">
        <f>Primary!H70</f>
        <v>3902.3391812865498</v>
      </c>
      <c r="G479" s="105"/>
    </row>
    <row r="480" spans="1:7" x14ac:dyDescent="0.25">
      <c r="A480" s="165">
        <v>202223</v>
      </c>
      <c r="B480" s="103" t="s">
        <v>180</v>
      </c>
      <c r="C480" s="104">
        <f>Primary!$C71</f>
        <v>2318</v>
      </c>
      <c r="D480" s="103">
        <f t="shared" si="16"/>
        <v>7</v>
      </c>
      <c r="E480" s="103">
        <f t="shared" si="15"/>
        <v>552</v>
      </c>
      <c r="F480" s="105">
        <f>Primary!H71</f>
        <v>4053.3173076923081</v>
      </c>
      <c r="G480" s="105"/>
    </row>
    <row r="481" spans="1:7" x14ac:dyDescent="0.25">
      <c r="A481" s="165">
        <v>202223</v>
      </c>
      <c r="B481" s="103" t="s">
        <v>180</v>
      </c>
      <c r="C481" s="104">
        <f>Primary!$C72</f>
        <v>2319</v>
      </c>
      <c r="D481" s="103">
        <f t="shared" si="16"/>
        <v>7</v>
      </c>
      <c r="E481" s="103">
        <f t="shared" si="15"/>
        <v>552</v>
      </c>
      <c r="F481" s="105">
        <f>Primary!H72</f>
        <v>4045.1582649472452</v>
      </c>
      <c r="G481" s="105"/>
    </row>
    <row r="482" spans="1:7" x14ac:dyDescent="0.25">
      <c r="A482" s="165">
        <v>202223</v>
      </c>
      <c r="B482" s="103" t="s">
        <v>180</v>
      </c>
      <c r="C482" s="104">
        <f>Primary!$C73</f>
        <v>2320</v>
      </c>
      <c r="D482" s="103">
        <f t="shared" si="16"/>
        <v>7</v>
      </c>
      <c r="E482" s="103">
        <f t="shared" si="15"/>
        <v>552</v>
      </c>
      <c r="F482" s="105">
        <f>Primary!H73</f>
        <v>4050.2031602708807</v>
      </c>
      <c r="G482" s="105"/>
    </row>
    <row r="483" spans="1:7" x14ac:dyDescent="0.25">
      <c r="A483" s="165">
        <v>202223</v>
      </c>
      <c r="B483" s="103" t="s">
        <v>180</v>
      </c>
      <c r="C483" s="104">
        <f>Primary!$C74</f>
        <v>2321</v>
      </c>
      <c r="D483" s="103">
        <f t="shared" si="16"/>
        <v>7</v>
      </c>
      <c r="E483" s="103">
        <f t="shared" si="15"/>
        <v>552</v>
      </c>
      <c r="F483" s="105">
        <f>Primary!H74</f>
        <v>3620.8904109589048</v>
      </c>
      <c r="G483" s="105"/>
    </row>
    <row r="484" spans="1:7" x14ac:dyDescent="0.25">
      <c r="A484" s="165">
        <v>202223</v>
      </c>
      <c r="B484" s="103" t="s">
        <v>180</v>
      </c>
      <c r="C484" s="104">
        <f>Primary!$C75</f>
        <v>2322</v>
      </c>
      <c r="D484" s="103">
        <f t="shared" si="16"/>
        <v>7</v>
      </c>
      <c r="E484" s="103">
        <f t="shared" si="15"/>
        <v>552</v>
      </c>
      <c r="F484" s="105">
        <f>Primary!H75</f>
        <v>3662.6523297491035</v>
      </c>
      <c r="G484" s="105"/>
    </row>
    <row r="485" spans="1:7" x14ac:dyDescent="0.25">
      <c r="A485" s="165">
        <v>202223</v>
      </c>
      <c r="B485" s="103" t="s">
        <v>180</v>
      </c>
      <c r="C485" s="104">
        <f>Primary!$C76</f>
        <v>2323</v>
      </c>
      <c r="D485" s="103">
        <f t="shared" si="16"/>
        <v>7</v>
      </c>
      <c r="E485" s="103">
        <f t="shared" si="15"/>
        <v>552</v>
      </c>
      <c r="F485" s="105">
        <f>Primary!H76</f>
        <v>6365.4625550660794</v>
      </c>
      <c r="G485" s="105"/>
    </row>
    <row r="486" spans="1:7" x14ac:dyDescent="0.25">
      <c r="A486" s="165">
        <v>202223</v>
      </c>
      <c r="B486" s="103" t="s">
        <v>180</v>
      </c>
      <c r="C486" s="104">
        <f>Primary!$C77</f>
        <v>2324</v>
      </c>
      <c r="D486" s="103">
        <f t="shared" si="16"/>
        <v>7</v>
      </c>
      <c r="E486" s="103">
        <f t="shared" si="15"/>
        <v>552</v>
      </c>
      <c r="F486" s="105">
        <f>Primary!H77</f>
        <v>4410.0591715976325</v>
      </c>
      <c r="G486" s="105"/>
    </row>
    <row r="487" spans="1:7" x14ac:dyDescent="0.25">
      <c r="A487" s="165">
        <v>202223</v>
      </c>
      <c r="B487" s="103" t="s">
        <v>180</v>
      </c>
      <c r="C487" s="104">
        <f>Primary!$C78</f>
        <v>2325</v>
      </c>
      <c r="D487" s="103">
        <f t="shared" si="16"/>
        <v>7</v>
      </c>
      <c r="E487" s="103">
        <f t="shared" si="15"/>
        <v>552</v>
      </c>
      <c r="F487" s="105">
        <f>Primary!H78</f>
        <v>5491.7142857142853</v>
      </c>
      <c r="G487" s="105"/>
    </row>
    <row r="488" spans="1:7" x14ac:dyDescent="0.25">
      <c r="A488" s="165">
        <v>202223</v>
      </c>
      <c r="B488" s="103" t="s">
        <v>180</v>
      </c>
      <c r="C488" s="104">
        <f>Primary!$C79</f>
        <v>2326</v>
      </c>
      <c r="D488" s="103">
        <f t="shared" si="16"/>
        <v>7</v>
      </c>
      <c r="E488" s="103">
        <f t="shared" si="15"/>
        <v>552</v>
      </c>
      <c r="F488" s="105">
        <f>Primary!H79</f>
        <v>4197.4396642182583</v>
      </c>
      <c r="G488" s="105"/>
    </row>
    <row r="489" spans="1:7" x14ac:dyDescent="0.25">
      <c r="A489" s="165">
        <v>202223</v>
      </c>
      <c r="B489" s="103" t="s">
        <v>180</v>
      </c>
      <c r="C489" s="104">
        <f>Primary!$C80</f>
        <v>2327</v>
      </c>
      <c r="D489" s="103">
        <f t="shared" si="16"/>
        <v>7</v>
      </c>
      <c r="E489" s="103">
        <f t="shared" si="15"/>
        <v>552</v>
      </c>
      <c r="F489" s="105">
        <f>Primary!H80</f>
        <v>4460.8</v>
      </c>
      <c r="G489" s="105"/>
    </row>
    <row r="490" spans="1:7" x14ac:dyDescent="0.25">
      <c r="A490" s="165">
        <v>202223</v>
      </c>
      <c r="B490" s="103" t="s">
        <v>180</v>
      </c>
      <c r="C490" s="104">
        <f>Primary!$C81</f>
        <v>2328</v>
      </c>
      <c r="D490" s="103">
        <f t="shared" si="16"/>
        <v>7</v>
      </c>
      <c r="E490" s="103">
        <f t="shared" si="15"/>
        <v>552</v>
      </c>
      <c r="F490" s="105">
        <f>Primary!H81</f>
        <v>3643.1722054380671</v>
      </c>
      <c r="G490" s="105"/>
    </row>
    <row r="491" spans="1:7" x14ac:dyDescent="0.25">
      <c r="A491" s="165">
        <v>202223</v>
      </c>
      <c r="B491" s="103" t="s">
        <v>180</v>
      </c>
      <c r="C491" s="104">
        <f>Primary!$C82</f>
        <v>2329</v>
      </c>
      <c r="D491" s="103">
        <f t="shared" si="16"/>
        <v>7</v>
      </c>
      <c r="E491" s="103">
        <f t="shared" si="15"/>
        <v>552</v>
      </c>
      <c r="F491" s="105">
        <f>Primary!H82</f>
        <v>3674.3243243243242</v>
      </c>
      <c r="G491" s="105"/>
    </row>
    <row r="492" spans="1:7" x14ac:dyDescent="0.25">
      <c r="A492" s="165">
        <v>202223</v>
      </c>
      <c r="B492" s="103" t="s">
        <v>180</v>
      </c>
      <c r="C492" s="104">
        <f>Primary!$C83</f>
        <v>2330</v>
      </c>
      <c r="D492" s="103">
        <f t="shared" si="16"/>
        <v>7</v>
      </c>
      <c r="E492" s="103">
        <f t="shared" si="15"/>
        <v>552</v>
      </c>
      <c r="F492" s="105">
        <f>Primary!H83</f>
        <v>3889.0160183066359</v>
      </c>
      <c r="G492" s="105"/>
    </row>
    <row r="493" spans="1:7" x14ac:dyDescent="0.25">
      <c r="A493" s="165">
        <v>202223</v>
      </c>
      <c r="B493" s="103" t="s">
        <v>180</v>
      </c>
      <c r="C493" s="104">
        <f>Primary!$C84</f>
        <v>2331</v>
      </c>
      <c r="D493" s="103">
        <f t="shared" si="16"/>
        <v>7</v>
      </c>
      <c r="E493" s="103">
        <f t="shared" si="15"/>
        <v>552</v>
      </c>
      <c r="F493" s="105">
        <f>Primary!H84</f>
        <v>3606.3145809414464</v>
      </c>
      <c r="G493" s="105"/>
    </row>
    <row r="494" spans="1:7" x14ac:dyDescent="0.25">
      <c r="A494" s="165">
        <v>202223</v>
      </c>
      <c r="B494" s="103" t="s">
        <v>180</v>
      </c>
      <c r="C494" s="104">
        <f>Primary!$C85</f>
        <v>2332</v>
      </c>
      <c r="D494" s="103">
        <f t="shared" si="16"/>
        <v>7</v>
      </c>
      <c r="E494" s="103">
        <f t="shared" si="15"/>
        <v>552</v>
      </c>
      <c r="F494" s="105">
        <f>Primary!H85</f>
        <v>4509.3660531697342</v>
      </c>
      <c r="G494" s="105"/>
    </row>
    <row r="495" spans="1:7" x14ac:dyDescent="0.25">
      <c r="A495" s="165">
        <v>202223</v>
      </c>
      <c r="B495" s="103" t="s">
        <v>180</v>
      </c>
      <c r="C495" s="104">
        <f>Primary!$C86</f>
        <v>3000</v>
      </c>
      <c r="D495" s="103">
        <f t="shared" si="16"/>
        <v>7</v>
      </c>
      <c r="E495" s="103">
        <f t="shared" si="15"/>
        <v>552</v>
      </c>
      <c r="F495" s="105">
        <f>Primary!H86</f>
        <v>5970.4123711340208</v>
      </c>
      <c r="G495" s="105"/>
    </row>
    <row r="496" spans="1:7" x14ac:dyDescent="0.25">
      <c r="A496" s="165">
        <v>202223</v>
      </c>
      <c r="B496" s="103" t="s">
        <v>180</v>
      </c>
      <c r="C496" s="104">
        <f>Primary!$C87</f>
        <v>3321</v>
      </c>
      <c r="D496" s="103">
        <f t="shared" si="16"/>
        <v>7</v>
      </c>
      <c r="E496" s="103">
        <f t="shared" si="15"/>
        <v>552</v>
      </c>
      <c r="F496" s="105">
        <f>Primary!H87</f>
        <v>4909.7674418604647</v>
      </c>
      <c r="G496" s="105"/>
    </row>
    <row r="497" spans="1:7" x14ac:dyDescent="0.25">
      <c r="A497" s="165">
        <v>202223</v>
      </c>
      <c r="B497" s="103" t="s">
        <v>180</v>
      </c>
      <c r="C497" s="104">
        <f>Primary!$C88</f>
        <v>3323</v>
      </c>
      <c r="D497" s="103">
        <f t="shared" si="16"/>
        <v>7</v>
      </c>
      <c r="E497" s="103">
        <f t="shared" si="15"/>
        <v>552</v>
      </c>
      <c r="F497" s="105">
        <f>Primary!H88</f>
        <v>4747.735849056603</v>
      </c>
      <c r="G497" s="105"/>
    </row>
    <row r="498" spans="1:7" x14ac:dyDescent="0.25">
      <c r="A498" s="165">
        <v>202223</v>
      </c>
      <c r="B498" s="103" t="s">
        <v>180</v>
      </c>
      <c r="C498" s="104">
        <f>Primary!$C89</f>
        <v>3328</v>
      </c>
      <c r="D498" s="103">
        <f t="shared" si="16"/>
        <v>7</v>
      </c>
      <c r="E498" s="103">
        <f t="shared" si="15"/>
        <v>552</v>
      </c>
      <c r="F498" s="105">
        <f>Primary!H89</f>
        <v>3806.9975186104216</v>
      </c>
      <c r="G498" s="105"/>
    </row>
    <row r="499" spans="1:7" x14ac:dyDescent="0.25">
      <c r="A499" s="165">
        <v>202223</v>
      </c>
      <c r="B499" s="103" t="s">
        <v>180</v>
      </c>
      <c r="C499" s="104">
        <f>Primary!$C90</f>
        <v>3330</v>
      </c>
      <c r="D499" s="103">
        <f t="shared" si="16"/>
        <v>7</v>
      </c>
      <c r="E499" s="103">
        <f t="shared" si="15"/>
        <v>552</v>
      </c>
      <c r="F499" s="105">
        <f>Primary!H90</f>
        <v>3841.4712643678158</v>
      </c>
      <c r="G499" s="105"/>
    </row>
    <row r="500" spans="1:7" x14ac:dyDescent="0.25">
      <c r="A500" s="165">
        <v>202223</v>
      </c>
      <c r="B500" s="103" t="s">
        <v>180</v>
      </c>
      <c r="C500" s="104">
        <f>Primary!$C91</f>
        <v>3332</v>
      </c>
      <c r="D500" s="103">
        <f t="shared" si="16"/>
        <v>7</v>
      </c>
      <c r="E500" s="103">
        <f t="shared" si="15"/>
        <v>552</v>
      </c>
      <c r="F500" s="105">
        <f>Primary!H91</f>
        <v>3559.2741935483873</v>
      </c>
      <c r="G500" s="105"/>
    </row>
    <row r="501" spans="1:7" x14ac:dyDescent="0.25">
      <c r="A501" s="165">
        <v>202223</v>
      </c>
      <c r="B501" s="103" t="s">
        <v>180</v>
      </c>
      <c r="C501" s="104">
        <f>Primary!$C92</f>
        <v>3334</v>
      </c>
      <c r="D501" s="103">
        <f t="shared" si="16"/>
        <v>7</v>
      </c>
      <c r="E501" s="103">
        <f t="shared" si="15"/>
        <v>552</v>
      </c>
      <c r="F501" s="105">
        <f>Primary!H92</f>
        <v>3539.5529411764705</v>
      </c>
      <c r="G501" s="105"/>
    </row>
    <row r="502" spans="1:7" x14ac:dyDescent="0.25">
      <c r="A502" s="165">
        <v>202223</v>
      </c>
      <c r="B502" s="103" t="s">
        <v>180</v>
      </c>
      <c r="C502" s="104">
        <f>Primary!$C93</f>
        <v>3336</v>
      </c>
      <c r="D502" s="103">
        <f t="shared" si="16"/>
        <v>7</v>
      </c>
      <c r="E502" s="103">
        <f t="shared" si="15"/>
        <v>552</v>
      </c>
      <c r="F502" s="105">
        <f>Primary!H93</f>
        <v>3586.2003179650233</v>
      </c>
      <c r="G502" s="105"/>
    </row>
    <row r="503" spans="1:7" x14ac:dyDescent="0.25">
      <c r="A503" s="165">
        <v>202223</v>
      </c>
      <c r="B503" s="103" t="s">
        <v>180</v>
      </c>
      <c r="C503" s="104">
        <f>Primary!$C94</f>
        <v>3341</v>
      </c>
      <c r="D503" s="103">
        <f t="shared" si="16"/>
        <v>7</v>
      </c>
      <c r="E503" s="103">
        <f t="shared" si="15"/>
        <v>552</v>
      </c>
      <c r="F503" s="105">
        <f>Primary!H94</f>
        <v>4593.840579710145</v>
      </c>
      <c r="G503" s="105"/>
    </row>
    <row r="504" spans="1:7" x14ac:dyDescent="0.25">
      <c r="A504" s="165">
        <v>202223</v>
      </c>
      <c r="B504" s="103" t="s">
        <v>180</v>
      </c>
      <c r="C504" s="104">
        <f>Primary!$C95</f>
        <v>3343</v>
      </c>
      <c r="D504" s="103">
        <f t="shared" si="16"/>
        <v>7</v>
      </c>
      <c r="E504" s="103">
        <f t="shared" si="15"/>
        <v>552</v>
      </c>
      <c r="F504" s="105">
        <f>Primary!H95</f>
        <v>4131.7840375586857</v>
      </c>
      <c r="G504" s="105"/>
    </row>
    <row r="505" spans="1:7" x14ac:dyDescent="0.25">
      <c r="A505" s="165">
        <v>202223</v>
      </c>
      <c r="B505" s="103" t="s">
        <v>180</v>
      </c>
      <c r="C505" s="104">
        <f>Primary!$C96</f>
        <v>3344</v>
      </c>
      <c r="D505" s="103">
        <f t="shared" si="16"/>
        <v>7</v>
      </c>
      <c r="E505" s="103">
        <f t="shared" si="15"/>
        <v>552</v>
      </c>
      <c r="F505" s="105">
        <f>Primary!H96</f>
        <v>4215.0114416475972</v>
      </c>
      <c r="G505" s="105"/>
    </row>
    <row r="506" spans="1:7" x14ac:dyDescent="0.25">
      <c r="A506" s="165">
        <v>202223</v>
      </c>
      <c r="B506" s="103" t="s">
        <v>180</v>
      </c>
      <c r="C506" s="104">
        <f>Primary!$C97</f>
        <v>3346</v>
      </c>
      <c r="D506" s="103">
        <f t="shared" si="16"/>
        <v>7</v>
      </c>
      <c r="E506" s="103">
        <f t="shared" si="15"/>
        <v>552</v>
      </c>
      <c r="F506" s="105">
        <f>Primary!H97</f>
        <v>3456.959619952494</v>
      </c>
      <c r="G506" s="105"/>
    </row>
    <row r="507" spans="1:7" x14ac:dyDescent="0.25">
      <c r="A507" s="165">
        <v>202223</v>
      </c>
      <c r="B507" s="103" t="s">
        <v>180</v>
      </c>
      <c r="C507" s="104">
        <f>Primary!$C98</f>
        <v>3351</v>
      </c>
      <c r="D507" s="103">
        <f t="shared" si="16"/>
        <v>7</v>
      </c>
      <c r="E507" s="103">
        <f t="shared" si="15"/>
        <v>552</v>
      </c>
      <c r="F507" s="105">
        <f>Primary!H98</f>
        <v>3581.7266187050359</v>
      </c>
      <c r="G507" s="105"/>
    </row>
    <row r="508" spans="1:7" x14ac:dyDescent="0.25">
      <c r="A508" s="165">
        <v>202223</v>
      </c>
      <c r="B508" s="103" t="s">
        <v>180</v>
      </c>
      <c r="C508" s="104">
        <f>Primary!$C99</f>
        <v>3353</v>
      </c>
      <c r="D508" s="103">
        <f t="shared" si="16"/>
        <v>7</v>
      </c>
      <c r="E508" s="103">
        <f t="shared" si="15"/>
        <v>552</v>
      </c>
      <c r="F508" s="105">
        <f>Primary!H99</f>
        <v>3888.6547811993523</v>
      </c>
      <c r="G508" s="105"/>
    </row>
    <row r="509" spans="1:7" x14ac:dyDescent="0.25">
      <c r="A509" s="165">
        <v>202223</v>
      </c>
      <c r="B509" s="103" t="s">
        <v>180</v>
      </c>
      <c r="C509" s="104">
        <f>Primary!$C100</f>
        <v>3354</v>
      </c>
      <c r="D509" s="103">
        <f t="shared" si="16"/>
        <v>7</v>
      </c>
      <c r="E509" s="103">
        <f t="shared" ref="E509:E548" si="17">AuthCode</f>
        <v>552</v>
      </c>
      <c r="F509" s="105">
        <f>Primary!H100</f>
        <v>4337.5895765472314</v>
      </c>
      <c r="G509" s="105"/>
    </row>
    <row r="510" spans="1:7" x14ac:dyDescent="0.25">
      <c r="A510" s="165">
        <v>202223</v>
      </c>
      <c r="B510" s="103" t="s">
        <v>180</v>
      </c>
      <c r="C510" s="104">
        <f>Primary!$C101</f>
        <v>3355</v>
      </c>
      <c r="D510" s="103">
        <f t="shared" ref="D510:D573" si="18">D412+1</f>
        <v>7</v>
      </c>
      <c r="E510" s="103">
        <f t="shared" si="17"/>
        <v>552</v>
      </c>
      <c r="F510" s="105">
        <f>Primary!H101</f>
        <v>4597.855227882038</v>
      </c>
      <c r="G510" s="105"/>
    </row>
    <row r="511" spans="1:7" x14ac:dyDescent="0.25">
      <c r="A511" s="165">
        <v>202223</v>
      </c>
      <c r="B511" s="103" t="s">
        <v>180</v>
      </c>
      <c r="C511" s="104">
        <f>Primary!$C102</f>
        <v>3357</v>
      </c>
      <c r="D511" s="103">
        <f t="shared" si="18"/>
        <v>7</v>
      </c>
      <c r="E511" s="103">
        <f t="shared" si="17"/>
        <v>552</v>
      </c>
      <c r="F511" s="105">
        <f>Primary!H102</f>
        <v>4233.4868421052633</v>
      </c>
      <c r="G511" s="105"/>
    </row>
    <row r="512" spans="1:7" x14ac:dyDescent="0.25">
      <c r="A512" s="165">
        <v>202223</v>
      </c>
      <c r="B512" s="103" t="s">
        <v>180</v>
      </c>
      <c r="C512" s="104">
        <f>Primary!$C103</f>
        <v>3366</v>
      </c>
      <c r="D512" s="103">
        <f t="shared" si="18"/>
        <v>7</v>
      </c>
      <c r="E512" s="103">
        <f t="shared" si="17"/>
        <v>552</v>
      </c>
      <c r="F512" s="105">
        <f>Primary!H103</f>
        <v>4235.3921568627447</v>
      </c>
      <c r="G512" s="105"/>
    </row>
    <row r="513" spans="1:7" x14ac:dyDescent="0.25">
      <c r="A513" s="165">
        <v>202223</v>
      </c>
      <c r="B513" s="103" t="s">
        <v>180</v>
      </c>
      <c r="C513" s="104">
        <f>Primary!$C104</f>
        <v>3370</v>
      </c>
      <c r="D513" s="103">
        <f t="shared" si="18"/>
        <v>7</v>
      </c>
      <c r="E513" s="103">
        <f t="shared" si="17"/>
        <v>552</v>
      </c>
      <c r="F513" s="105">
        <f>Primary!H104</f>
        <v>3971.3478260869565</v>
      </c>
      <c r="G513" s="105"/>
    </row>
    <row r="514" spans="1:7" x14ac:dyDescent="0.25">
      <c r="A514" s="165">
        <v>202223</v>
      </c>
      <c r="B514" s="103" t="s">
        <v>180</v>
      </c>
      <c r="C514" s="104">
        <f>Primary!$C105</f>
        <v>3371</v>
      </c>
      <c r="D514" s="103">
        <f t="shared" si="18"/>
        <v>7</v>
      </c>
      <c r="E514" s="103">
        <f t="shared" si="17"/>
        <v>552</v>
      </c>
      <c r="F514" s="105">
        <f>Primary!H105</f>
        <v>3876.3839285714284</v>
      </c>
      <c r="G514" s="105"/>
    </row>
    <row r="515" spans="1:7" x14ac:dyDescent="0.25">
      <c r="A515" s="165">
        <v>202223</v>
      </c>
      <c r="B515" s="103" t="s">
        <v>180</v>
      </c>
      <c r="C515" s="104">
        <f>Primary!$C106</f>
        <v>3373</v>
      </c>
      <c r="D515" s="103">
        <f t="shared" si="18"/>
        <v>7</v>
      </c>
      <c r="E515" s="103">
        <f t="shared" si="17"/>
        <v>552</v>
      </c>
      <c r="F515" s="105">
        <f>Primary!H106</f>
        <v>3576.4622641509436</v>
      </c>
      <c r="G515" s="105"/>
    </row>
    <row r="516" spans="1:7" x14ac:dyDescent="0.25">
      <c r="A516" s="165">
        <v>202223</v>
      </c>
      <c r="B516" s="103" t="s">
        <v>180</v>
      </c>
      <c r="C516" s="104">
        <f>Primary!$C107</f>
        <v>3374</v>
      </c>
      <c r="D516" s="103">
        <f t="shared" si="18"/>
        <v>7</v>
      </c>
      <c r="E516" s="103">
        <f t="shared" si="17"/>
        <v>552</v>
      </c>
      <c r="F516" s="105">
        <f>Primary!H107</f>
        <v>3543.7006802721089</v>
      </c>
      <c r="G516" s="105"/>
    </row>
    <row r="517" spans="1:7" x14ac:dyDescent="0.25">
      <c r="A517" s="165">
        <v>202223</v>
      </c>
      <c r="B517" s="103" t="s">
        <v>180</v>
      </c>
      <c r="C517" s="104">
        <f>Primary!$C108</f>
        <v>3375</v>
      </c>
      <c r="D517" s="103">
        <f t="shared" si="18"/>
        <v>7</v>
      </c>
      <c r="E517" s="103">
        <f t="shared" si="17"/>
        <v>552</v>
      </c>
      <c r="F517" s="105">
        <f>Primary!H108</f>
        <v>3867.0229007633588</v>
      </c>
      <c r="G517" s="105"/>
    </row>
    <row r="518" spans="1:7" x14ac:dyDescent="0.25">
      <c r="A518" s="165">
        <v>202223</v>
      </c>
      <c r="B518" s="103" t="s">
        <v>180</v>
      </c>
      <c r="C518" s="104">
        <f>Primary!$C11</f>
        <v>2001</v>
      </c>
      <c r="D518" s="103">
        <f t="shared" si="18"/>
        <v>8</v>
      </c>
      <c r="E518" s="103">
        <f t="shared" si="17"/>
        <v>552</v>
      </c>
      <c r="F518" s="105">
        <f>Primary!I11</f>
        <v>131.3279231601212</v>
      </c>
      <c r="G518" s="105"/>
    </row>
    <row r="519" spans="1:7" x14ac:dyDescent="0.25">
      <c r="A519" s="165">
        <v>202223</v>
      </c>
      <c r="B519" s="103" t="s">
        <v>180</v>
      </c>
      <c r="C519" s="104">
        <f>Primary!$C12</f>
        <v>2003</v>
      </c>
      <c r="D519" s="103">
        <f t="shared" si="18"/>
        <v>8</v>
      </c>
      <c r="E519" s="103">
        <f t="shared" si="17"/>
        <v>552</v>
      </c>
      <c r="F519" s="105">
        <f>Primary!I12</f>
        <v>131.07627872954106</v>
      </c>
      <c r="G519" s="105"/>
    </row>
    <row r="520" spans="1:7" x14ac:dyDescent="0.25">
      <c r="A520" s="165">
        <v>202223</v>
      </c>
      <c r="B520" s="103" t="s">
        <v>180</v>
      </c>
      <c r="C520" s="104">
        <f>Primary!$C13</f>
        <v>2005</v>
      </c>
      <c r="D520" s="103">
        <f t="shared" si="18"/>
        <v>8</v>
      </c>
      <c r="E520" s="103">
        <f t="shared" si="17"/>
        <v>552</v>
      </c>
      <c r="F520" s="105">
        <f>Primary!I13</f>
        <v>209.71611298650933</v>
      </c>
      <c r="G520" s="105"/>
    </row>
    <row r="521" spans="1:7" x14ac:dyDescent="0.25">
      <c r="A521" s="165">
        <v>202223</v>
      </c>
      <c r="B521" s="103" t="s">
        <v>180</v>
      </c>
      <c r="C521" s="104">
        <f>Primary!$C14</f>
        <v>2007</v>
      </c>
      <c r="D521" s="103">
        <f t="shared" si="18"/>
        <v>8</v>
      </c>
      <c r="E521" s="103">
        <f t="shared" si="17"/>
        <v>552</v>
      </c>
      <c r="F521" s="105">
        <f>Primary!I14</f>
        <v>242.65879766729731</v>
      </c>
      <c r="G521" s="105"/>
    </row>
    <row r="522" spans="1:7" x14ac:dyDescent="0.25">
      <c r="A522" s="165">
        <v>202223</v>
      </c>
      <c r="B522" s="103" t="s">
        <v>180</v>
      </c>
      <c r="C522" s="104">
        <f>Primary!$C15</f>
        <v>2009</v>
      </c>
      <c r="D522" s="103">
        <f t="shared" si="18"/>
        <v>8</v>
      </c>
      <c r="E522" s="103">
        <f t="shared" si="17"/>
        <v>552</v>
      </c>
      <c r="F522" s="105">
        <f>Primary!I15</f>
        <v>218.17822782241208</v>
      </c>
      <c r="G522" s="105"/>
    </row>
    <row r="523" spans="1:7" x14ac:dyDescent="0.25">
      <c r="A523" s="165">
        <v>202223</v>
      </c>
      <c r="B523" s="103" t="s">
        <v>180</v>
      </c>
      <c r="C523" s="104">
        <f>Primary!$C16</f>
        <v>2011</v>
      </c>
      <c r="D523" s="103">
        <f t="shared" si="18"/>
        <v>8</v>
      </c>
      <c r="E523" s="103">
        <f t="shared" si="17"/>
        <v>552</v>
      </c>
      <c r="F523" s="105">
        <f>Primary!I16</f>
        <v>109.51437134000304</v>
      </c>
      <c r="G523" s="105"/>
    </row>
    <row r="524" spans="1:7" x14ac:dyDescent="0.25">
      <c r="A524" s="165">
        <v>202223</v>
      </c>
      <c r="B524" s="103" t="s">
        <v>180</v>
      </c>
      <c r="C524" s="104">
        <f>Primary!$C17</f>
        <v>2015</v>
      </c>
      <c r="D524" s="103">
        <f t="shared" si="18"/>
        <v>8</v>
      </c>
      <c r="E524" s="103">
        <f t="shared" si="17"/>
        <v>552</v>
      </c>
      <c r="F524" s="105">
        <f>Primary!I17</f>
        <v>111.53492980022368</v>
      </c>
      <c r="G524" s="105"/>
    </row>
    <row r="525" spans="1:7" x14ac:dyDescent="0.25">
      <c r="A525" s="165">
        <v>202223</v>
      </c>
      <c r="B525" s="103" t="s">
        <v>180</v>
      </c>
      <c r="C525" s="104">
        <f>Primary!$C18</f>
        <v>2017</v>
      </c>
      <c r="D525" s="103">
        <f t="shared" si="18"/>
        <v>8</v>
      </c>
      <c r="E525" s="103">
        <f t="shared" si="17"/>
        <v>552</v>
      </c>
      <c r="F525" s="105">
        <f>Primary!I18</f>
        <v>284.03259232048322</v>
      </c>
      <c r="G525" s="105"/>
    </row>
    <row r="526" spans="1:7" x14ac:dyDescent="0.25">
      <c r="A526" s="165">
        <v>202223</v>
      </c>
      <c r="B526" s="103" t="s">
        <v>180</v>
      </c>
      <c r="C526" s="104">
        <f>Primary!$C19</f>
        <v>2019</v>
      </c>
      <c r="D526" s="103">
        <f t="shared" si="18"/>
        <v>8</v>
      </c>
      <c r="E526" s="103">
        <f t="shared" si="17"/>
        <v>552</v>
      </c>
      <c r="F526" s="105">
        <f>Primary!I19</f>
        <v>155.51831732926121</v>
      </c>
      <c r="G526" s="105"/>
    </row>
    <row r="527" spans="1:7" x14ac:dyDescent="0.25">
      <c r="A527" s="165">
        <v>202223</v>
      </c>
      <c r="B527" s="103" t="s">
        <v>180</v>
      </c>
      <c r="C527" s="104">
        <f>Primary!$C20</f>
        <v>2031</v>
      </c>
      <c r="D527" s="103">
        <f t="shared" si="18"/>
        <v>8</v>
      </c>
      <c r="E527" s="103">
        <f t="shared" si="17"/>
        <v>552</v>
      </c>
      <c r="F527" s="105">
        <f>Primary!I20</f>
        <v>187.00284589535417</v>
      </c>
      <c r="G527" s="105"/>
    </row>
    <row r="528" spans="1:7" x14ac:dyDescent="0.25">
      <c r="A528" s="165">
        <v>202223</v>
      </c>
      <c r="B528" s="103" t="s">
        <v>180</v>
      </c>
      <c r="C528" s="104">
        <f>Primary!$C21</f>
        <v>2033</v>
      </c>
      <c r="D528" s="103">
        <f t="shared" si="18"/>
        <v>8</v>
      </c>
      <c r="E528" s="103">
        <f t="shared" si="17"/>
        <v>552</v>
      </c>
      <c r="F528" s="105">
        <f>Primary!I21</f>
        <v>125.65463519416906</v>
      </c>
      <c r="G528" s="105"/>
    </row>
    <row r="529" spans="1:7" x14ac:dyDescent="0.25">
      <c r="A529" s="165">
        <v>202223</v>
      </c>
      <c r="B529" s="103" t="s">
        <v>180</v>
      </c>
      <c r="C529" s="104">
        <f>Primary!$C22</f>
        <v>2037</v>
      </c>
      <c r="D529" s="103">
        <f t="shared" si="18"/>
        <v>8</v>
      </c>
      <c r="E529" s="103">
        <f t="shared" si="17"/>
        <v>552</v>
      </c>
      <c r="F529" s="105">
        <f>Primary!I22</f>
        <v>238.13183285958462</v>
      </c>
      <c r="G529" s="105"/>
    </row>
    <row r="530" spans="1:7" x14ac:dyDescent="0.25">
      <c r="A530" s="165">
        <v>202223</v>
      </c>
      <c r="B530" s="103" t="s">
        <v>180</v>
      </c>
      <c r="C530" s="104">
        <f>Primary!$C23</f>
        <v>2039</v>
      </c>
      <c r="D530" s="103">
        <f t="shared" si="18"/>
        <v>8</v>
      </c>
      <c r="E530" s="103">
        <f t="shared" si="17"/>
        <v>552</v>
      </c>
      <c r="F530" s="105">
        <f>Primary!I23</f>
        <v>91.737676323139951</v>
      </c>
      <c r="G530" s="105"/>
    </row>
    <row r="531" spans="1:7" x14ac:dyDescent="0.25">
      <c r="A531" s="165">
        <v>202223</v>
      </c>
      <c r="B531" s="103" t="s">
        <v>180</v>
      </c>
      <c r="C531" s="104">
        <f>Primary!$C24</f>
        <v>2041</v>
      </c>
      <c r="D531" s="103">
        <f t="shared" si="18"/>
        <v>8</v>
      </c>
      <c r="E531" s="103">
        <f t="shared" si="17"/>
        <v>552</v>
      </c>
      <c r="F531" s="105">
        <f>Primary!I24</f>
        <v>59.247587031429688</v>
      </c>
      <c r="G531" s="105"/>
    </row>
    <row r="532" spans="1:7" x14ac:dyDescent="0.25">
      <c r="A532" s="165">
        <v>202223</v>
      </c>
      <c r="B532" s="103" t="s">
        <v>180</v>
      </c>
      <c r="C532" s="104">
        <f>Primary!$C25</f>
        <v>2043</v>
      </c>
      <c r="D532" s="103">
        <f t="shared" si="18"/>
        <v>8</v>
      </c>
      <c r="E532" s="103">
        <f t="shared" si="17"/>
        <v>552</v>
      </c>
      <c r="F532" s="105">
        <f>Primary!I25</f>
        <v>159.44953597365665</v>
      </c>
      <c r="G532" s="105"/>
    </row>
    <row r="533" spans="1:7" x14ac:dyDescent="0.25">
      <c r="A533" s="165">
        <v>202223</v>
      </c>
      <c r="B533" s="103" t="s">
        <v>180</v>
      </c>
      <c r="C533" s="104">
        <f>Primary!$C26</f>
        <v>2045</v>
      </c>
      <c r="D533" s="103">
        <f t="shared" si="18"/>
        <v>8</v>
      </c>
      <c r="E533" s="103">
        <f t="shared" si="17"/>
        <v>552</v>
      </c>
      <c r="F533" s="105">
        <f>Primary!I26</f>
        <v>113.83585327391151</v>
      </c>
      <c r="G533" s="105"/>
    </row>
    <row r="534" spans="1:7" x14ac:dyDescent="0.25">
      <c r="A534" s="165">
        <v>202223</v>
      </c>
      <c r="B534" s="103" t="s">
        <v>180</v>
      </c>
      <c r="C534" s="104">
        <f>Primary!$C27</f>
        <v>2050</v>
      </c>
      <c r="D534" s="103">
        <f t="shared" si="18"/>
        <v>8</v>
      </c>
      <c r="E534" s="103">
        <f t="shared" si="17"/>
        <v>552</v>
      </c>
      <c r="F534" s="105">
        <f>Primary!I27</f>
        <v>94.619052141537352</v>
      </c>
      <c r="G534" s="105"/>
    </row>
    <row r="535" spans="1:7" x14ac:dyDescent="0.25">
      <c r="A535" s="165">
        <v>202223</v>
      </c>
      <c r="B535" s="103" t="s">
        <v>180</v>
      </c>
      <c r="C535" s="104">
        <f>Primary!$C28</f>
        <v>2052</v>
      </c>
      <c r="D535" s="103">
        <f t="shared" si="18"/>
        <v>8</v>
      </c>
      <c r="E535" s="103">
        <f t="shared" si="17"/>
        <v>552</v>
      </c>
      <c r="F535" s="105">
        <f>Primary!I28</f>
        <v>112.70901218794191</v>
      </c>
      <c r="G535" s="105"/>
    </row>
    <row r="536" spans="1:7" x14ac:dyDescent="0.25">
      <c r="A536" s="165">
        <v>202223</v>
      </c>
      <c r="B536" s="103" t="s">
        <v>180</v>
      </c>
      <c r="C536" s="104">
        <f>Primary!$C29</f>
        <v>2061</v>
      </c>
      <c r="D536" s="103">
        <f t="shared" si="18"/>
        <v>8</v>
      </c>
      <c r="E536" s="103">
        <f t="shared" si="17"/>
        <v>552</v>
      </c>
      <c r="F536" s="105">
        <f>Primary!I29</f>
        <v>102.30996825471701</v>
      </c>
      <c r="G536" s="105"/>
    </row>
    <row r="537" spans="1:7" x14ac:dyDescent="0.25">
      <c r="A537" s="165">
        <v>202223</v>
      </c>
      <c r="B537" s="103" t="s">
        <v>180</v>
      </c>
      <c r="C537" s="104">
        <f>Primary!$C30</f>
        <v>2065</v>
      </c>
      <c r="D537" s="103">
        <f t="shared" si="18"/>
        <v>8</v>
      </c>
      <c r="E537" s="103">
        <f t="shared" si="17"/>
        <v>552</v>
      </c>
      <c r="F537" s="105">
        <f>Primary!I30</f>
        <v>499.15585931554267</v>
      </c>
      <c r="G537" s="105"/>
    </row>
    <row r="538" spans="1:7" x14ac:dyDescent="0.25">
      <c r="A538" s="165">
        <v>202223</v>
      </c>
      <c r="B538" s="103" t="s">
        <v>180</v>
      </c>
      <c r="C538" s="104">
        <f>Primary!$C31</f>
        <v>2069</v>
      </c>
      <c r="D538" s="103">
        <f t="shared" si="18"/>
        <v>8</v>
      </c>
      <c r="E538" s="103">
        <f t="shared" si="17"/>
        <v>552</v>
      </c>
      <c r="F538" s="105">
        <f>Primary!I31</f>
        <v>169.62470946276525</v>
      </c>
      <c r="G538" s="105"/>
    </row>
    <row r="539" spans="1:7" x14ac:dyDescent="0.25">
      <c r="A539" s="165">
        <v>202223</v>
      </c>
      <c r="B539" s="103" t="s">
        <v>180</v>
      </c>
      <c r="C539" s="104">
        <f>Primary!$C32</f>
        <v>2072</v>
      </c>
      <c r="D539" s="103">
        <f t="shared" si="18"/>
        <v>8</v>
      </c>
      <c r="E539" s="103">
        <f t="shared" si="17"/>
        <v>552</v>
      </c>
      <c r="F539" s="105">
        <f>Primary!I32</f>
        <v>537.7660606911096</v>
      </c>
      <c r="G539" s="105"/>
    </row>
    <row r="540" spans="1:7" x14ac:dyDescent="0.25">
      <c r="A540" s="165">
        <v>202223</v>
      </c>
      <c r="B540" s="103" t="s">
        <v>180</v>
      </c>
      <c r="C540" s="104">
        <f>Primary!$C33</f>
        <v>2074</v>
      </c>
      <c r="D540" s="103">
        <f t="shared" si="18"/>
        <v>8</v>
      </c>
      <c r="E540" s="103">
        <f t="shared" si="17"/>
        <v>552</v>
      </c>
      <c r="F540" s="105">
        <f>Primary!I33</f>
        <v>461.92310100014129</v>
      </c>
      <c r="G540" s="105"/>
    </row>
    <row r="541" spans="1:7" x14ac:dyDescent="0.25">
      <c r="A541" s="165">
        <v>202223</v>
      </c>
      <c r="B541" s="103" t="s">
        <v>180</v>
      </c>
      <c r="C541" s="104">
        <f>Primary!$C34</f>
        <v>2075</v>
      </c>
      <c r="D541" s="103">
        <f t="shared" si="18"/>
        <v>8</v>
      </c>
      <c r="E541" s="103">
        <f t="shared" si="17"/>
        <v>552</v>
      </c>
      <c r="F541" s="105">
        <f>Primary!I34</f>
        <v>500.80077506849096</v>
      </c>
      <c r="G541" s="105"/>
    </row>
    <row r="542" spans="1:7" x14ac:dyDescent="0.25">
      <c r="A542" s="165">
        <v>202223</v>
      </c>
      <c r="B542" s="103" t="s">
        <v>180</v>
      </c>
      <c r="C542" s="104">
        <f>Primary!$C35</f>
        <v>2084</v>
      </c>
      <c r="D542" s="103">
        <f t="shared" si="18"/>
        <v>8</v>
      </c>
      <c r="E542" s="103">
        <f t="shared" si="17"/>
        <v>552</v>
      </c>
      <c r="F542" s="105">
        <f>Primary!I35</f>
        <v>147.91019747896485</v>
      </c>
      <c r="G542" s="105"/>
    </row>
    <row r="543" spans="1:7" x14ac:dyDescent="0.25">
      <c r="A543" s="165">
        <v>202223</v>
      </c>
      <c r="B543" s="103" t="s">
        <v>180</v>
      </c>
      <c r="C543" s="104">
        <f>Primary!$C36</f>
        <v>2090</v>
      </c>
      <c r="D543" s="103">
        <f t="shared" si="18"/>
        <v>8</v>
      </c>
      <c r="E543" s="103">
        <f t="shared" si="17"/>
        <v>552</v>
      </c>
      <c r="F543" s="105">
        <f>Primary!I36</f>
        <v>441.59650099105068</v>
      </c>
      <c r="G543" s="105"/>
    </row>
    <row r="544" spans="1:7" x14ac:dyDescent="0.25">
      <c r="A544" s="165">
        <v>202223</v>
      </c>
      <c r="B544" s="103" t="s">
        <v>180</v>
      </c>
      <c r="C544" s="104">
        <f>Primary!$C37</f>
        <v>2092</v>
      </c>
      <c r="D544" s="103">
        <f t="shared" si="18"/>
        <v>8</v>
      </c>
      <c r="E544" s="103">
        <f t="shared" si="17"/>
        <v>552</v>
      </c>
      <c r="F544" s="105">
        <f>Primary!I37</f>
        <v>110.78143747554819</v>
      </c>
      <c r="G544" s="105"/>
    </row>
    <row r="545" spans="1:7" x14ac:dyDescent="0.25">
      <c r="A545" s="165">
        <v>202223</v>
      </c>
      <c r="B545" s="103" t="s">
        <v>180</v>
      </c>
      <c r="C545" s="104">
        <f>Primary!$C38</f>
        <v>2094</v>
      </c>
      <c r="D545" s="103">
        <f t="shared" si="18"/>
        <v>8</v>
      </c>
      <c r="E545" s="103">
        <f t="shared" si="17"/>
        <v>552</v>
      </c>
      <c r="F545" s="105">
        <f>Primary!I38</f>
        <v>537.70512461576993</v>
      </c>
      <c r="G545" s="105"/>
    </row>
    <row r="546" spans="1:7" x14ac:dyDescent="0.25">
      <c r="A546" s="165">
        <v>202223</v>
      </c>
      <c r="B546" s="103" t="s">
        <v>180</v>
      </c>
      <c r="C546" s="104">
        <f>Primary!$C39</f>
        <v>2096</v>
      </c>
      <c r="D546" s="103">
        <f t="shared" si="18"/>
        <v>8</v>
      </c>
      <c r="E546" s="103">
        <f t="shared" si="17"/>
        <v>552</v>
      </c>
      <c r="F546" s="105">
        <f>Primary!I39</f>
        <v>769.43837833668806</v>
      </c>
      <c r="G546" s="105"/>
    </row>
    <row r="547" spans="1:7" x14ac:dyDescent="0.25">
      <c r="A547" s="165">
        <v>202223</v>
      </c>
      <c r="B547" s="103" t="s">
        <v>180</v>
      </c>
      <c r="C547" s="104">
        <f>Primary!$C40</f>
        <v>2101</v>
      </c>
      <c r="D547" s="103">
        <f t="shared" si="18"/>
        <v>8</v>
      </c>
      <c r="E547" s="103">
        <f t="shared" si="17"/>
        <v>552</v>
      </c>
      <c r="F547" s="105">
        <f>Primary!I40</f>
        <v>263.36835928754414</v>
      </c>
      <c r="G547" s="105"/>
    </row>
    <row r="548" spans="1:7" x14ac:dyDescent="0.25">
      <c r="A548" s="165">
        <v>202223</v>
      </c>
      <c r="B548" s="103" t="s">
        <v>180</v>
      </c>
      <c r="C548" s="104">
        <f>Primary!$C41</f>
        <v>2104</v>
      </c>
      <c r="D548" s="103">
        <f t="shared" si="18"/>
        <v>8</v>
      </c>
      <c r="E548" s="103">
        <f t="shared" si="17"/>
        <v>552</v>
      </c>
      <c r="F548" s="105">
        <f>Primary!I41</f>
        <v>95.699047637434745</v>
      </c>
      <c r="G548" s="105"/>
    </row>
    <row r="549" spans="1:7" x14ac:dyDescent="0.25">
      <c r="A549" s="165">
        <v>202223</v>
      </c>
      <c r="B549" s="103" t="s">
        <v>180</v>
      </c>
      <c r="C549" s="104">
        <f>Primary!$C42</f>
        <v>2107</v>
      </c>
      <c r="D549" s="103">
        <f t="shared" si="18"/>
        <v>8</v>
      </c>
      <c r="E549" s="103">
        <f t="shared" ref="E549:E612" si="19">AuthCode</f>
        <v>552</v>
      </c>
      <c r="F549" s="105">
        <f>Primary!I42</f>
        <v>101.91645502708712</v>
      </c>
      <c r="G549" s="105"/>
    </row>
    <row r="550" spans="1:7" x14ac:dyDescent="0.25">
      <c r="A550" s="165">
        <v>202223</v>
      </c>
      <c r="B550" s="103" t="s">
        <v>180</v>
      </c>
      <c r="C550" s="104">
        <f>Primary!$C43</f>
        <v>2111</v>
      </c>
      <c r="D550" s="103">
        <f t="shared" si="18"/>
        <v>8</v>
      </c>
      <c r="E550" s="103">
        <f t="shared" si="19"/>
        <v>552</v>
      </c>
      <c r="F550" s="105">
        <f>Primary!I43</f>
        <v>121.89958575934442</v>
      </c>
      <c r="G550" s="105"/>
    </row>
    <row r="551" spans="1:7" x14ac:dyDescent="0.25">
      <c r="A551" s="165">
        <v>202223</v>
      </c>
      <c r="B551" s="103" t="s">
        <v>180</v>
      </c>
      <c r="C551" s="104">
        <f>Primary!$C44</f>
        <v>2132</v>
      </c>
      <c r="D551" s="103">
        <f t="shared" si="18"/>
        <v>8</v>
      </c>
      <c r="E551" s="103">
        <f t="shared" si="19"/>
        <v>552</v>
      </c>
      <c r="F551" s="105">
        <f>Primary!I44</f>
        <v>121.95133316811837</v>
      </c>
      <c r="G551" s="105"/>
    </row>
    <row r="552" spans="1:7" x14ac:dyDescent="0.25">
      <c r="A552" s="165">
        <v>202223</v>
      </c>
      <c r="B552" s="103" t="s">
        <v>180</v>
      </c>
      <c r="C552" s="104">
        <f>Primary!$C45</f>
        <v>2137</v>
      </c>
      <c r="D552" s="103">
        <f t="shared" si="18"/>
        <v>8</v>
      </c>
      <c r="E552" s="103">
        <f t="shared" si="19"/>
        <v>552</v>
      </c>
      <c r="F552" s="105">
        <f>Primary!I45</f>
        <v>86.262100497759036</v>
      </c>
      <c r="G552" s="105"/>
    </row>
    <row r="553" spans="1:7" x14ac:dyDescent="0.25">
      <c r="A553" s="165">
        <v>202223</v>
      </c>
      <c r="B553" s="103" t="s">
        <v>180</v>
      </c>
      <c r="C553" s="104">
        <f>Primary!$C46</f>
        <v>2147</v>
      </c>
      <c r="D553" s="103">
        <f t="shared" si="18"/>
        <v>8</v>
      </c>
      <c r="E553" s="103">
        <f t="shared" si="19"/>
        <v>552</v>
      </c>
      <c r="F553" s="105">
        <f>Primary!I46</f>
        <v>104.72827499379702</v>
      </c>
      <c r="G553" s="105"/>
    </row>
    <row r="554" spans="1:7" x14ac:dyDescent="0.25">
      <c r="A554" s="165">
        <v>202223</v>
      </c>
      <c r="B554" s="103" t="s">
        <v>180</v>
      </c>
      <c r="C554" s="104">
        <f>Primary!$C47</f>
        <v>2153</v>
      </c>
      <c r="D554" s="103">
        <f t="shared" si="18"/>
        <v>8</v>
      </c>
      <c r="E554" s="103">
        <f t="shared" si="19"/>
        <v>552</v>
      </c>
      <c r="F554" s="105">
        <f>Primary!I47</f>
        <v>96.480588744552676</v>
      </c>
      <c r="G554" s="105"/>
    </row>
    <row r="555" spans="1:7" x14ac:dyDescent="0.25">
      <c r="A555" s="165">
        <v>202223</v>
      </c>
      <c r="B555" s="103" t="s">
        <v>180</v>
      </c>
      <c r="C555" s="104">
        <f>Primary!$C48</f>
        <v>2164</v>
      </c>
      <c r="D555" s="103">
        <f t="shared" si="18"/>
        <v>8</v>
      </c>
      <c r="E555" s="103">
        <f t="shared" si="19"/>
        <v>552</v>
      </c>
      <c r="F555" s="105">
        <f>Primary!I48</f>
        <v>317.9487316934389</v>
      </c>
      <c r="G555" s="105"/>
    </row>
    <row r="556" spans="1:7" x14ac:dyDescent="0.25">
      <c r="A556" s="165">
        <v>202223</v>
      </c>
      <c r="B556" s="103" t="s">
        <v>180</v>
      </c>
      <c r="C556" s="104">
        <f>Primary!$C49</f>
        <v>2166</v>
      </c>
      <c r="D556" s="103">
        <f t="shared" si="18"/>
        <v>8</v>
      </c>
      <c r="E556" s="103">
        <f t="shared" si="19"/>
        <v>552</v>
      </c>
      <c r="F556" s="105">
        <f>Primary!I49</f>
        <v>92.822247823500277</v>
      </c>
      <c r="G556" s="105"/>
    </row>
    <row r="557" spans="1:7" x14ac:dyDescent="0.25">
      <c r="A557" s="165">
        <v>202223</v>
      </c>
      <c r="B557" s="103" t="s">
        <v>180</v>
      </c>
      <c r="C557" s="104">
        <f>Primary!$C50</f>
        <v>2169</v>
      </c>
      <c r="D557" s="103">
        <f t="shared" si="18"/>
        <v>8</v>
      </c>
      <c r="E557" s="103">
        <f t="shared" si="19"/>
        <v>552</v>
      </c>
      <c r="F557" s="105">
        <f>Primary!I50</f>
        <v>145.17848065638071</v>
      </c>
      <c r="G557" s="105"/>
    </row>
    <row r="558" spans="1:7" x14ac:dyDescent="0.25">
      <c r="A558" s="165">
        <v>202223</v>
      </c>
      <c r="B558" s="103" t="s">
        <v>180</v>
      </c>
      <c r="C558" s="104">
        <f>Primary!$C51</f>
        <v>2170</v>
      </c>
      <c r="D558" s="103">
        <f t="shared" si="18"/>
        <v>8</v>
      </c>
      <c r="E558" s="103">
        <f t="shared" si="19"/>
        <v>552</v>
      </c>
      <c r="F558" s="105">
        <f>Primary!I51</f>
        <v>241.63047215759198</v>
      </c>
      <c r="G558" s="105"/>
    </row>
    <row r="559" spans="1:7" x14ac:dyDescent="0.25">
      <c r="A559" s="165">
        <v>202223</v>
      </c>
      <c r="B559" s="103" t="s">
        <v>180</v>
      </c>
      <c r="C559" s="104">
        <f>Primary!$C52</f>
        <v>2171</v>
      </c>
      <c r="D559" s="103">
        <f t="shared" si="18"/>
        <v>8</v>
      </c>
      <c r="E559" s="103">
        <f t="shared" si="19"/>
        <v>552</v>
      </c>
      <c r="F559" s="105">
        <f>Primary!I52</f>
        <v>59.294056612013726</v>
      </c>
      <c r="G559" s="105"/>
    </row>
    <row r="560" spans="1:7" x14ac:dyDescent="0.25">
      <c r="A560" s="165">
        <v>202223</v>
      </c>
      <c r="B560" s="103" t="s">
        <v>180</v>
      </c>
      <c r="C560" s="104">
        <f>Primary!$C53</f>
        <v>2173</v>
      </c>
      <c r="D560" s="103">
        <f t="shared" si="18"/>
        <v>8</v>
      </c>
      <c r="E560" s="103">
        <f t="shared" si="19"/>
        <v>552</v>
      </c>
      <c r="F560" s="105">
        <f>Primary!I53</f>
        <v>170.84705602618178</v>
      </c>
      <c r="G560" s="105"/>
    </row>
    <row r="561" spans="1:7" x14ac:dyDescent="0.25">
      <c r="A561" s="165">
        <v>202223</v>
      </c>
      <c r="B561" s="103" t="s">
        <v>180</v>
      </c>
      <c r="C561" s="104">
        <f>Primary!$C54</f>
        <v>2174</v>
      </c>
      <c r="D561" s="103">
        <f t="shared" si="18"/>
        <v>8</v>
      </c>
      <c r="E561" s="103">
        <f t="shared" si="19"/>
        <v>552</v>
      </c>
      <c r="F561" s="105">
        <f>Primary!I54</f>
        <v>169.50373861823982</v>
      </c>
      <c r="G561" s="105"/>
    </row>
    <row r="562" spans="1:7" x14ac:dyDescent="0.25">
      <c r="A562" s="165">
        <v>202223</v>
      </c>
      <c r="B562" s="103" t="s">
        <v>180</v>
      </c>
      <c r="C562" s="104">
        <f>Primary!$C55</f>
        <v>2175</v>
      </c>
      <c r="D562" s="103">
        <f t="shared" si="18"/>
        <v>8</v>
      </c>
      <c r="E562" s="103">
        <f t="shared" si="19"/>
        <v>552</v>
      </c>
      <c r="F562" s="105">
        <f>Primary!I55</f>
        <v>54.65966716692089</v>
      </c>
      <c r="G562" s="105"/>
    </row>
    <row r="563" spans="1:7" x14ac:dyDescent="0.25">
      <c r="A563" s="165">
        <v>202223</v>
      </c>
      <c r="B563" s="103" t="s">
        <v>180</v>
      </c>
      <c r="C563" s="104">
        <f>Primary!$C56</f>
        <v>2176</v>
      </c>
      <c r="D563" s="103">
        <f t="shared" si="18"/>
        <v>8</v>
      </c>
      <c r="E563" s="103">
        <f t="shared" si="19"/>
        <v>552</v>
      </c>
      <c r="F563" s="105">
        <f>Primary!I56</f>
        <v>139.66348236806007</v>
      </c>
      <c r="G563" s="105"/>
    </row>
    <row r="564" spans="1:7" x14ac:dyDescent="0.25">
      <c r="A564" s="165">
        <v>202223</v>
      </c>
      <c r="B564" s="103" t="s">
        <v>180</v>
      </c>
      <c r="C564" s="104">
        <f>Primary!$C57</f>
        <v>2177</v>
      </c>
      <c r="D564" s="103">
        <f t="shared" si="18"/>
        <v>8</v>
      </c>
      <c r="E564" s="103">
        <f t="shared" si="19"/>
        <v>552</v>
      </c>
      <c r="F564" s="105">
        <f>Primary!I57</f>
        <v>57.33783354950284</v>
      </c>
      <c r="G564" s="105"/>
    </row>
    <row r="565" spans="1:7" x14ac:dyDescent="0.25">
      <c r="A565" s="165">
        <v>202223</v>
      </c>
      <c r="B565" s="103" t="s">
        <v>180</v>
      </c>
      <c r="C565" s="104">
        <f>Primary!$C58</f>
        <v>2179</v>
      </c>
      <c r="D565" s="103">
        <f t="shared" si="18"/>
        <v>8</v>
      </c>
      <c r="E565" s="103">
        <f t="shared" si="19"/>
        <v>552</v>
      </c>
      <c r="F565" s="105">
        <f>Primary!I58</f>
        <v>184.84736089297746</v>
      </c>
      <c r="G565" s="105"/>
    </row>
    <row r="566" spans="1:7" x14ac:dyDescent="0.25">
      <c r="A566" s="165">
        <v>202223</v>
      </c>
      <c r="B566" s="103" t="s">
        <v>180</v>
      </c>
      <c r="C566" s="104">
        <f>Primary!$C59</f>
        <v>2180</v>
      </c>
      <c r="D566" s="103">
        <f t="shared" si="18"/>
        <v>8</v>
      </c>
      <c r="E566" s="103">
        <f t="shared" si="19"/>
        <v>552</v>
      </c>
      <c r="F566" s="105">
        <f>Primary!I59</f>
        <v>56.395495313834417</v>
      </c>
      <c r="G566" s="105"/>
    </row>
    <row r="567" spans="1:7" x14ac:dyDescent="0.25">
      <c r="A567" s="165">
        <v>202223</v>
      </c>
      <c r="B567" s="103" t="s">
        <v>180</v>
      </c>
      <c r="C567" s="104">
        <f>Primary!$C60</f>
        <v>2305</v>
      </c>
      <c r="D567" s="103">
        <f t="shared" si="18"/>
        <v>8</v>
      </c>
      <c r="E567" s="103">
        <f t="shared" si="19"/>
        <v>552</v>
      </c>
      <c r="F567" s="105">
        <f>Primary!I60</f>
        <v>107.91494953787861</v>
      </c>
      <c r="G567" s="105"/>
    </row>
    <row r="568" spans="1:7" x14ac:dyDescent="0.25">
      <c r="A568" s="165">
        <v>202223</v>
      </c>
      <c r="B568" s="103" t="s">
        <v>180</v>
      </c>
      <c r="C568" s="104">
        <f>Primary!$C61</f>
        <v>2306</v>
      </c>
      <c r="D568" s="103">
        <f t="shared" si="18"/>
        <v>8</v>
      </c>
      <c r="E568" s="103">
        <f t="shared" si="19"/>
        <v>552</v>
      </c>
      <c r="F568" s="105">
        <f>Primary!I61</f>
        <v>203.61683015863966</v>
      </c>
      <c r="G568" s="105"/>
    </row>
    <row r="569" spans="1:7" x14ac:dyDescent="0.25">
      <c r="A569" s="165">
        <v>202223</v>
      </c>
      <c r="B569" s="103" t="s">
        <v>180</v>
      </c>
      <c r="C569" s="104">
        <f>Primary!$C62</f>
        <v>2308</v>
      </c>
      <c r="D569" s="103">
        <f t="shared" si="18"/>
        <v>8</v>
      </c>
      <c r="E569" s="103">
        <f t="shared" si="19"/>
        <v>552</v>
      </c>
      <c r="F569" s="105">
        <f>Primary!I62</f>
        <v>102.96474513718938</v>
      </c>
      <c r="G569" s="105"/>
    </row>
    <row r="570" spans="1:7" x14ac:dyDescent="0.25">
      <c r="A570" s="165">
        <v>202223</v>
      </c>
      <c r="B570" s="103" t="s">
        <v>180</v>
      </c>
      <c r="C570" s="104">
        <f>Primary!$C63</f>
        <v>2309</v>
      </c>
      <c r="D570" s="103">
        <f t="shared" si="18"/>
        <v>8</v>
      </c>
      <c r="E570" s="103">
        <f t="shared" si="19"/>
        <v>552</v>
      </c>
      <c r="F570" s="105">
        <f>Primary!I63</f>
        <v>77.452378452889633</v>
      </c>
      <c r="G570" s="105"/>
    </row>
    <row r="571" spans="1:7" x14ac:dyDescent="0.25">
      <c r="A571" s="165">
        <v>202223</v>
      </c>
      <c r="B571" s="103" t="s">
        <v>180</v>
      </c>
      <c r="C571" s="104">
        <f>Primary!$C64</f>
        <v>2310</v>
      </c>
      <c r="D571" s="103">
        <f t="shared" si="18"/>
        <v>8</v>
      </c>
      <c r="E571" s="103">
        <f t="shared" si="19"/>
        <v>552</v>
      </c>
      <c r="F571" s="105">
        <f>Primary!I64</f>
        <v>92.488134671569327</v>
      </c>
      <c r="G571" s="105"/>
    </row>
    <row r="572" spans="1:7" x14ac:dyDescent="0.25">
      <c r="A572" s="165">
        <v>202223</v>
      </c>
      <c r="B572" s="103" t="s">
        <v>180</v>
      </c>
      <c r="C572" s="104">
        <f>Primary!$C65</f>
        <v>2311</v>
      </c>
      <c r="D572" s="103">
        <f t="shared" si="18"/>
        <v>8</v>
      </c>
      <c r="E572" s="103">
        <f t="shared" si="19"/>
        <v>552</v>
      </c>
      <c r="F572" s="105">
        <f>Primary!I65</f>
        <v>191.50951865267467</v>
      </c>
      <c r="G572" s="105"/>
    </row>
    <row r="573" spans="1:7" x14ac:dyDescent="0.25">
      <c r="A573" s="165">
        <v>202223</v>
      </c>
      <c r="B573" s="103" t="s">
        <v>180</v>
      </c>
      <c r="C573" s="104">
        <f>Primary!$C66</f>
        <v>2312</v>
      </c>
      <c r="D573" s="103">
        <f t="shared" si="18"/>
        <v>8</v>
      </c>
      <c r="E573" s="103">
        <f t="shared" si="19"/>
        <v>552</v>
      </c>
      <c r="F573" s="105">
        <f>Primary!I66</f>
        <v>259.28989462965393</v>
      </c>
      <c r="G573" s="105"/>
    </row>
    <row r="574" spans="1:7" x14ac:dyDescent="0.25">
      <c r="A574" s="165">
        <v>202223</v>
      </c>
      <c r="B574" s="103" t="s">
        <v>180</v>
      </c>
      <c r="C574" s="104">
        <f>Primary!$C67</f>
        <v>2313</v>
      </c>
      <c r="D574" s="103">
        <f t="shared" ref="D574:D637" si="20">D476+1</f>
        <v>8</v>
      </c>
      <c r="E574" s="103">
        <f t="shared" si="19"/>
        <v>552</v>
      </c>
      <c r="F574" s="105">
        <f>Primary!I67</f>
        <v>110.03981948148252</v>
      </c>
      <c r="G574" s="105"/>
    </row>
    <row r="575" spans="1:7" x14ac:dyDescent="0.25">
      <c r="A575" s="165">
        <v>202223</v>
      </c>
      <c r="B575" s="103" t="s">
        <v>180</v>
      </c>
      <c r="C575" s="104">
        <f>Primary!$C68</f>
        <v>2314</v>
      </c>
      <c r="D575" s="103">
        <f t="shared" si="20"/>
        <v>8</v>
      </c>
      <c r="E575" s="103">
        <f t="shared" si="19"/>
        <v>552</v>
      </c>
      <c r="F575" s="105">
        <f>Primary!I68</f>
        <v>72.584167345018017</v>
      </c>
      <c r="G575" s="105"/>
    </row>
    <row r="576" spans="1:7" x14ac:dyDescent="0.25">
      <c r="A576" s="165">
        <v>202223</v>
      </c>
      <c r="B576" s="103" t="s">
        <v>180</v>
      </c>
      <c r="C576" s="104">
        <f>Primary!$C69</f>
        <v>2315</v>
      </c>
      <c r="D576" s="103">
        <f t="shared" si="20"/>
        <v>8</v>
      </c>
      <c r="E576" s="103">
        <f t="shared" si="19"/>
        <v>552</v>
      </c>
      <c r="F576" s="105">
        <f>Primary!I69</f>
        <v>109.91366698335838</v>
      </c>
      <c r="G576" s="105"/>
    </row>
    <row r="577" spans="1:7" x14ac:dyDescent="0.25">
      <c r="A577" s="165">
        <v>202223</v>
      </c>
      <c r="B577" s="103" t="s">
        <v>180</v>
      </c>
      <c r="C577" s="104">
        <f>Primary!$C70</f>
        <v>2317</v>
      </c>
      <c r="D577" s="103">
        <f t="shared" si="20"/>
        <v>8</v>
      </c>
      <c r="E577" s="103">
        <f t="shared" si="19"/>
        <v>552</v>
      </c>
      <c r="F577" s="105">
        <f>Primary!I70</f>
        <v>202.61337465738063</v>
      </c>
      <c r="G577" s="105"/>
    </row>
    <row r="578" spans="1:7" x14ac:dyDescent="0.25">
      <c r="A578" s="165">
        <v>202223</v>
      </c>
      <c r="B578" s="103" t="s">
        <v>180</v>
      </c>
      <c r="C578" s="104">
        <f>Primary!$C71</f>
        <v>2318</v>
      </c>
      <c r="D578" s="103">
        <f t="shared" si="20"/>
        <v>8</v>
      </c>
      <c r="E578" s="103">
        <f t="shared" si="19"/>
        <v>552</v>
      </c>
      <c r="F578" s="105">
        <f>Primary!I71</f>
        <v>225.90224900514067</v>
      </c>
      <c r="G578" s="105"/>
    </row>
    <row r="579" spans="1:7" x14ac:dyDescent="0.25">
      <c r="A579" s="165">
        <v>202223</v>
      </c>
      <c r="B579" s="103" t="s">
        <v>180</v>
      </c>
      <c r="C579" s="104">
        <f>Primary!$C72</f>
        <v>2319</v>
      </c>
      <c r="D579" s="103">
        <f t="shared" si="20"/>
        <v>8</v>
      </c>
      <c r="E579" s="103">
        <f t="shared" si="19"/>
        <v>552</v>
      </c>
      <c r="F579" s="105">
        <f>Primary!I72</f>
        <v>178.59738745116479</v>
      </c>
      <c r="G579" s="105"/>
    </row>
    <row r="580" spans="1:7" x14ac:dyDescent="0.25">
      <c r="A580" s="165">
        <v>202223</v>
      </c>
      <c r="B580" s="103" t="s">
        <v>180</v>
      </c>
      <c r="C580" s="104">
        <f>Primary!$C73</f>
        <v>2320</v>
      </c>
      <c r="D580" s="103">
        <f t="shared" si="20"/>
        <v>8</v>
      </c>
      <c r="E580" s="103">
        <f t="shared" si="19"/>
        <v>552</v>
      </c>
      <c r="F580" s="105">
        <f>Primary!I73</f>
        <v>63.630220917503713</v>
      </c>
      <c r="G580" s="105"/>
    </row>
    <row r="581" spans="1:7" x14ac:dyDescent="0.25">
      <c r="A581" s="165">
        <v>202223</v>
      </c>
      <c r="B581" s="103" t="s">
        <v>180</v>
      </c>
      <c r="C581" s="104">
        <f>Primary!$C74</f>
        <v>2321</v>
      </c>
      <c r="D581" s="103">
        <f t="shared" si="20"/>
        <v>8</v>
      </c>
      <c r="E581" s="103">
        <f t="shared" si="19"/>
        <v>552</v>
      </c>
      <c r="F581" s="105">
        <f>Primary!I74</f>
        <v>147.42744242568693</v>
      </c>
      <c r="G581" s="105"/>
    </row>
    <row r="582" spans="1:7" x14ac:dyDescent="0.25">
      <c r="A582" s="165">
        <v>202223</v>
      </c>
      <c r="B582" s="103" t="s">
        <v>180</v>
      </c>
      <c r="C582" s="104">
        <f>Primary!$C75</f>
        <v>2322</v>
      </c>
      <c r="D582" s="103">
        <f t="shared" si="20"/>
        <v>8</v>
      </c>
      <c r="E582" s="103">
        <f t="shared" si="19"/>
        <v>552</v>
      </c>
      <c r="F582" s="105">
        <f>Primary!I75</f>
        <v>187.10887586975792</v>
      </c>
      <c r="G582" s="105"/>
    </row>
    <row r="583" spans="1:7" x14ac:dyDescent="0.25">
      <c r="A583" s="165">
        <v>202223</v>
      </c>
      <c r="B583" s="103" t="s">
        <v>180</v>
      </c>
      <c r="C583" s="104">
        <f>Primary!$C76</f>
        <v>2323</v>
      </c>
      <c r="D583" s="103">
        <f t="shared" si="20"/>
        <v>8</v>
      </c>
      <c r="E583" s="103">
        <f t="shared" si="19"/>
        <v>552</v>
      </c>
      <c r="F583" s="105">
        <f>Primary!I76</f>
        <v>150.75823403109106</v>
      </c>
      <c r="G583" s="105"/>
    </row>
    <row r="584" spans="1:7" x14ac:dyDescent="0.25">
      <c r="A584" s="165">
        <v>202223</v>
      </c>
      <c r="B584" s="103" t="s">
        <v>180</v>
      </c>
      <c r="C584" s="104">
        <f>Primary!$C77</f>
        <v>2324</v>
      </c>
      <c r="D584" s="103">
        <f t="shared" si="20"/>
        <v>8</v>
      </c>
      <c r="E584" s="103">
        <f t="shared" si="19"/>
        <v>552</v>
      </c>
      <c r="F584" s="105">
        <f>Primary!I77</f>
        <v>85.78200304765403</v>
      </c>
      <c r="G584" s="105"/>
    </row>
    <row r="585" spans="1:7" x14ac:dyDescent="0.25">
      <c r="A585" s="165">
        <v>202223</v>
      </c>
      <c r="B585" s="103" t="s">
        <v>180</v>
      </c>
      <c r="C585" s="104">
        <f>Primary!$C78</f>
        <v>2325</v>
      </c>
      <c r="D585" s="103">
        <f t="shared" si="20"/>
        <v>8</v>
      </c>
      <c r="E585" s="103">
        <f t="shared" si="19"/>
        <v>552</v>
      </c>
      <c r="F585" s="105">
        <f>Primary!I78</f>
        <v>56.869241060003397</v>
      </c>
      <c r="G585" s="105"/>
    </row>
    <row r="586" spans="1:7" x14ac:dyDescent="0.25">
      <c r="A586" s="165">
        <v>202223</v>
      </c>
      <c r="B586" s="103" t="s">
        <v>180</v>
      </c>
      <c r="C586" s="104">
        <f>Primary!$C79</f>
        <v>2326</v>
      </c>
      <c r="D586" s="103">
        <f t="shared" si="20"/>
        <v>8</v>
      </c>
      <c r="E586" s="103">
        <f t="shared" si="19"/>
        <v>552</v>
      </c>
      <c r="F586" s="105">
        <f>Primary!I79</f>
        <v>503.92705592101862</v>
      </c>
      <c r="G586" s="105"/>
    </row>
    <row r="587" spans="1:7" x14ac:dyDescent="0.25">
      <c r="A587" s="165">
        <v>202223</v>
      </c>
      <c r="B587" s="103" t="s">
        <v>180</v>
      </c>
      <c r="C587" s="104">
        <f>Primary!$C80</f>
        <v>2327</v>
      </c>
      <c r="D587" s="103">
        <f t="shared" si="20"/>
        <v>8</v>
      </c>
      <c r="E587" s="103">
        <f t="shared" si="19"/>
        <v>552</v>
      </c>
      <c r="F587" s="105">
        <f>Primary!I80</f>
        <v>152.01010065236258</v>
      </c>
      <c r="G587" s="105"/>
    </row>
    <row r="588" spans="1:7" x14ac:dyDescent="0.25">
      <c r="A588" s="165">
        <v>202223</v>
      </c>
      <c r="B588" s="103" t="s">
        <v>180</v>
      </c>
      <c r="C588" s="104">
        <f>Primary!$C81</f>
        <v>2328</v>
      </c>
      <c r="D588" s="103">
        <f t="shared" si="20"/>
        <v>8</v>
      </c>
      <c r="E588" s="103">
        <f t="shared" si="19"/>
        <v>552</v>
      </c>
      <c r="F588" s="105">
        <f>Primary!I81</f>
        <v>71.720850327210442</v>
      </c>
      <c r="G588" s="105"/>
    </row>
    <row r="589" spans="1:7" x14ac:dyDescent="0.25">
      <c r="A589" s="165">
        <v>202223</v>
      </c>
      <c r="B589" s="103" t="s">
        <v>180</v>
      </c>
      <c r="C589" s="104">
        <f>Primary!$C82</f>
        <v>2329</v>
      </c>
      <c r="D589" s="103">
        <f t="shared" si="20"/>
        <v>8</v>
      </c>
      <c r="E589" s="103">
        <f t="shared" si="19"/>
        <v>552</v>
      </c>
      <c r="F589" s="105">
        <f>Primary!I82</f>
        <v>284.62934796865596</v>
      </c>
      <c r="G589" s="105"/>
    </row>
    <row r="590" spans="1:7" x14ac:dyDescent="0.25">
      <c r="A590" s="165">
        <v>202223</v>
      </c>
      <c r="B590" s="103" t="s">
        <v>180</v>
      </c>
      <c r="C590" s="104">
        <f>Primary!$C83</f>
        <v>2330</v>
      </c>
      <c r="D590" s="103">
        <f t="shared" si="20"/>
        <v>8</v>
      </c>
      <c r="E590" s="103">
        <f t="shared" si="19"/>
        <v>552</v>
      </c>
      <c r="F590" s="105">
        <f>Primary!I83</f>
        <v>210.27386832732964</v>
      </c>
      <c r="G590" s="105"/>
    </row>
    <row r="591" spans="1:7" x14ac:dyDescent="0.25">
      <c r="A591" s="165">
        <v>202223</v>
      </c>
      <c r="B591" s="103" t="s">
        <v>180</v>
      </c>
      <c r="C591" s="104">
        <f>Primary!$C84</f>
        <v>2331</v>
      </c>
      <c r="D591" s="103">
        <f t="shared" si="20"/>
        <v>8</v>
      </c>
      <c r="E591" s="103">
        <f t="shared" si="19"/>
        <v>552</v>
      </c>
      <c r="F591" s="105">
        <f>Primary!I84</f>
        <v>108.05719223835354</v>
      </c>
      <c r="G591" s="105"/>
    </row>
    <row r="592" spans="1:7" x14ac:dyDescent="0.25">
      <c r="A592" s="165">
        <v>202223</v>
      </c>
      <c r="B592" s="103" t="s">
        <v>180</v>
      </c>
      <c r="C592" s="104">
        <f>Primary!$C85</f>
        <v>2332</v>
      </c>
      <c r="D592" s="103">
        <f t="shared" si="20"/>
        <v>8</v>
      </c>
      <c r="E592" s="103">
        <f t="shared" si="19"/>
        <v>552</v>
      </c>
      <c r="F592" s="105">
        <f>Primary!I85</f>
        <v>69.299858131906902</v>
      </c>
      <c r="G592" s="105"/>
    </row>
    <row r="593" spans="1:7" x14ac:dyDescent="0.25">
      <c r="A593" s="165">
        <v>202223</v>
      </c>
      <c r="B593" s="103" t="s">
        <v>180</v>
      </c>
      <c r="C593" s="104">
        <f>Primary!$C86</f>
        <v>3000</v>
      </c>
      <c r="D593" s="103">
        <f t="shared" si="20"/>
        <v>8</v>
      </c>
      <c r="E593" s="103">
        <f t="shared" si="19"/>
        <v>552</v>
      </c>
      <c r="F593" s="105">
        <f>Primary!I86</f>
        <v>44.624138021421281</v>
      </c>
      <c r="G593" s="105"/>
    </row>
    <row r="594" spans="1:7" x14ac:dyDescent="0.25">
      <c r="A594" s="165">
        <v>202223</v>
      </c>
      <c r="B594" s="103" t="s">
        <v>180</v>
      </c>
      <c r="C594" s="104">
        <f>Primary!$C87</f>
        <v>3321</v>
      </c>
      <c r="D594" s="103">
        <f t="shared" si="20"/>
        <v>8</v>
      </c>
      <c r="E594" s="103">
        <f t="shared" si="19"/>
        <v>552</v>
      </c>
      <c r="F594" s="105">
        <f>Primary!I87</f>
        <v>120.66308191795841</v>
      </c>
      <c r="G594" s="105"/>
    </row>
    <row r="595" spans="1:7" x14ac:dyDescent="0.25">
      <c r="A595" s="165">
        <v>202223</v>
      </c>
      <c r="B595" s="103" t="s">
        <v>180</v>
      </c>
      <c r="C595" s="104">
        <f>Primary!$C88</f>
        <v>3323</v>
      </c>
      <c r="D595" s="103">
        <f t="shared" si="20"/>
        <v>8</v>
      </c>
      <c r="E595" s="103">
        <f t="shared" si="19"/>
        <v>552</v>
      </c>
      <c r="F595" s="105">
        <f>Primary!I88</f>
        <v>57.617809024657006</v>
      </c>
      <c r="G595" s="105"/>
    </row>
    <row r="596" spans="1:7" x14ac:dyDescent="0.25">
      <c r="A596" s="165">
        <v>202223</v>
      </c>
      <c r="B596" s="103" t="s">
        <v>180</v>
      </c>
      <c r="C596" s="104">
        <f>Primary!$C89</f>
        <v>3328</v>
      </c>
      <c r="D596" s="103">
        <f t="shared" si="20"/>
        <v>8</v>
      </c>
      <c r="E596" s="103">
        <f t="shared" si="19"/>
        <v>552</v>
      </c>
      <c r="F596" s="105">
        <f>Primary!I89</f>
        <v>45.122506385351635</v>
      </c>
      <c r="G596" s="105"/>
    </row>
    <row r="597" spans="1:7" x14ac:dyDescent="0.25">
      <c r="A597" s="165">
        <v>202223</v>
      </c>
      <c r="B597" s="103" t="s">
        <v>180</v>
      </c>
      <c r="C597" s="104">
        <f>Primary!$C90</f>
        <v>3330</v>
      </c>
      <c r="D597" s="103">
        <f t="shared" si="20"/>
        <v>8</v>
      </c>
      <c r="E597" s="103">
        <f t="shared" si="19"/>
        <v>552</v>
      </c>
      <c r="F597" s="105">
        <f>Primary!I90</f>
        <v>93.148224833774364</v>
      </c>
      <c r="G597" s="105"/>
    </row>
    <row r="598" spans="1:7" x14ac:dyDescent="0.25">
      <c r="A598" s="165">
        <v>202223</v>
      </c>
      <c r="B598" s="103" t="s">
        <v>180</v>
      </c>
      <c r="C598" s="104">
        <f>Primary!$C91</f>
        <v>3332</v>
      </c>
      <c r="D598" s="103">
        <f t="shared" si="20"/>
        <v>8</v>
      </c>
      <c r="E598" s="103">
        <f t="shared" si="19"/>
        <v>552</v>
      </c>
      <c r="F598" s="105">
        <f>Primary!I91</f>
        <v>104.53093559516475</v>
      </c>
      <c r="G598" s="105"/>
    </row>
    <row r="599" spans="1:7" x14ac:dyDescent="0.25">
      <c r="A599" s="165">
        <v>202223</v>
      </c>
      <c r="B599" s="103" t="s">
        <v>180</v>
      </c>
      <c r="C599" s="104">
        <f>Primary!$C92</f>
        <v>3334</v>
      </c>
      <c r="D599" s="103">
        <f t="shared" si="20"/>
        <v>8</v>
      </c>
      <c r="E599" s="103">
        <f t="shared" si="19"/>
        <v>552</v>
      </c>
      <c r="F599" s="105">
        <f>Primary!I92</f>
        <v>121.09835026477788</v>
      </c>
      <c r="G599" s="105"/>
    </row>
    <row r="600" spans="1:7" x14ac:dyDescent="0.25">
      <c r="A600" s="165">
        <v>202223</v>
      </c>
      <c r="B600" s="103" t="s">
        <v>180</v>
      </c>
      <c r="C600" s="104">
        <f>Primary!$C93</f>
        <v>3336</v>
      </c>
      <c r="D600" s="103">
        <f t="shared" si="20"/>
        <v>8</v>
      </c>
      <c r="E600" s="103">
        <f t="shared" si="19"/>
        <v>552</v>
      </c>
      <c r="F600" s="105">
        <f>Primary!I93</f>
        <v>59.441709101778414</v>
      </c>
      <c r="G600" s="105"/>
    </row>
    <row r="601" spans="1:7" x14ac:dyDescent="0.25">
      <c r="A601" s="165">
        <v>202223</v>
      </c>
      <c r="B601" s="103" t="s">
        <v>180</v>
      </c>
      <c r="C601" s="104">
        <f>Primary!$C94</f>
        <v>3341</v>
      </c>
      <c r="D601" s="103">
        <f t="shared" si="20"/>
        <v>8</v>
      </c>
      <c r="E601" s="103">
        <f t="shared" si="19"/>
        <v>552</v>
      </c>
      <c r="F601" s="105">
        <f>Primary!I94</f>
        <v>78.049066573133629</v>
      </c>
      <c r="G601" s="105"/>
    </row>
    <row r="602" spans="1:7" x14ac:dyDescent="0.25">
      <c r="A602" s="165">
        <v>202223</v>
      </c>
      <c r="B602" s="103" t="s">
        <v>180</v>
      </c>
      <c r="C602" s="104">
        <f>Primary!$C95</f>
        <v>3343</v>
      </c>
      <c r="D602" s="103">
        <f t="shared" si="20"/>
        <v>8</v>
      </c>
      <c r="E602" s="103">
        <f t="shared" si="19"/>
        <v>552</v>
      </c>
      <c r="F602" s="105">
        <f>Primary!I95</f>
        <v>127.91557387506374</v>
      </c>
      <c r="G602" s="105"/>
    </row>
    <row r="603" spans="1:7" x14ac:dyDescent="0.25">
      <c r="A603" s="165">
        <v>202223</v>
      </c>
      <c r="B603" s="103" t="s">
        <v>180</v>
      </c>
      <c r="C603" s="104">
        <f>Primary!$C96</f>
        <v>3344</v>
      </c>
      <c r="D603" s="103">
        <f t="shared" si="20"/>
        <v>8</v>
      </c>
      <c r="E603" s="103">
        <f t="shared" si="19"/>
        <v>552</v>
      </c>
      <c r="F603" s="105">
        <f>Primary!I96</f>
        <v>156.511281620864</v>
      </c>
      <c r="G603" s="105"/>
    </row>
    <row r="604" spans="1:7" x14ac:dyDescent="0.25">
      <c r="A604" s="165">
        <v>202223</v>
      </c>
      <c r="B604" s="103" t="s">
        <v>180</v>
      </c>
      <c r="C604" s="104">
        <f>Primary!$C97</f>
        <v>3346</v>
      </c>
      <c r="D604" s="103">
        <f t="shared" si="20"/>
        <v>8</v>
      </c>
      <c r="E604" s="103">
        <f t="shared" si="19"/>
        <v>552</v>
      </c>
      <c r="F604" s="105">
        <f>Primary!I97</f>
        <v>94.593008195214665</v>
      </c>
      <c r="G604" s="105"/>
    </row>
    <row r="605" spans="1:7" x14ac:dyDescent="0.25">
      <c r="A605" s="165">
        <v>202223</v>
      </c>
      <c r="B605" s="103" t="s">
        <v>180</v>
      </c>
      <c r="C605" s="104">
        <f>Primary!$C98</f>
        <v>3351</v>
      </c>
      <c r="D605" s="103">
        <f t="shared" si="20"/>
        <v>8</v>
      </c>
      <c r="E605" s="103">
        <f t="shared" si="19"/>
        <v>552</v>
      </c>
      <c r="F605" s="105">
        <f>Primary!I98</f>
        <v>37.018764168992433</v>
      </c>
      <c r="G605" s="105"/>
    </row>
    <row r="606" spans="1:7" x14ac:dyDescent="0.25">
      <c r="A606" s="165">
        <v>202223</v>
      </c>
      <c r="B606" s="103" t="s">
        <v>180</v>
      </c>
      <c r="C606" s="104">
        <f>Primary!$C99</f>
        <v>3353</v>
      </c>
      <c r="D606" s="103">
        <f t="shared" si="20"/>
        <v>8</v>
      </c>
      <c r="E606" s="103">
        <f t="shared" si="19"/>
        <v>552</v>
      </c>
      <c r="F606" s="105">
        <f>Primary!I99</f>
        <v>93.467776093592249</v>
      </c>
      <c r="G606" s="105"/>
    </row>
    <row r="607" spans="1:7" x14ac:dyDescent="0.25">
      <c r="A607" s="165">
        <v>202223</v>
      </c>
      <c r="B607" s="103" t="s">
        <v>180</v>
      </c>
      <c r="C607" s="104">
        <f>Primary!$C100</f>
        <v>3354</v>
      </c>
      <c r="D607" s="103">
        <f t="shared" si="20"/>
        <v>8</v>
      </c>
      <c r="E607" s="103">
        <f t="shared" si="19"/>
        <v>552</v>
      </c>
      <c r="F607" s="105">
        <f>Primary!I100</f>
        <v>48.11903888439528</v>
      </c>
      <c r="G607" s="105"/>
    </row>
    <row r="608" spans="1:7" x14ac:dyDescent="0.25">
      <c r="A608" s="165">
        <v>202223</v>
      </c>
      <c r="B608" s="103" t="s">
        <v>180</v>
      </c>
      <c r="C608" s="104">
        <f>Primary!$C101</f>
        <v>3355</v>
      </c>
      <c r="D608" s="103">
        <f t="shared" si="20"/>
        <v>8</v>
      </c>
      <c r="E608" s="103">
        <f t="shared" si="19"/>
        <v>552</v>
      </c>
      <c r="F608" s="105">
        <f>Primary!I101</f>
        <v>137.178972676005</v>
      </c>
      <c r="G608" s="105"/>
    </row>
    <row r="609" spans="1:7" x14ac:dyDescent="0.25">
      <c r="A609" s="165">
        <v>202223</v>
      </c>
      <c r="B609" s="103" t="s">
        <v>180</v>
      </c>
      <c r="C609" s="104">
        <f>Primary!$C102</f>
        <v>3357</v>
      </c>
      <c r="D609" s="103">
        <f t="shared" si="20"/>
        <v>8</v>
      </c>
      <c r="E609" s="103">
        <f t="shared" si="19"/>
        <v>552</v>
      </c>
      <c r="F609" s="105">
        <f>Primary!I102</f>
        <v>55.751459434789687</v>
      </c>
      <c r="G609" s="105"/>
    </row>
    <row r="610" spans="1:7" x14ac:dyDescent="0.25">
      <c r="A610" s="165">
        <v>202223</v>
      </c>
      <c r="B610" s="103" t="s">
        <v>180</v>
      </c>
      <c r="C610" s="104">
        <f>Primary!$C103</f>
        <v>3366</v>
      </c>
      <c r="D610" s="103">
        <f t="shared" si="20"/>
        <v>8</v>
      </c>
      <c r="E610" s="103">
        <f t="shared" si="19"/>
        <v>552</v>
      </c>
      <c r="F610" s="105">
        <f>Primary!I103</f>
        <v>100.76643434224958</v>
      </c>
      <c r="G610" s="105"/>
    </row>
    <row r="611" spans="1:7" x14ac:dyDescent="0.25">
      <c r="A611" s="165">
        <v>202223</v>
      </c>
      <c r="B611" s="103" t="s">
        <v>180</v>
      </c>
      <c r="C611" s="104">
        <f>Primary!$C104</f>
        <v>3370</v>
      </c>
      <c r="D611" s="103">
        <f t="shared" si="20"/>
        <v>8</v>
      </c>
      <c r="E611" s="103">
        <f t="shared" si="19"/>
        <v>552</v>
      </c>
      <c r="F611" s="105">
        <f>Primary!I104</f>
        <v>80.019439409537426</v>
      </c>
      <c r="G611" s="105"/>
    </row>
    <row r="612" spans="1:7" x14ac:dyDescent="0.25">
      <c r="A612" s="165">
        <v>202223</v>
      </c>
      <c r="B612" s="103" t="s">
        <v>180</v>
      </c>
      <c r="C612" s="104">
        <f>Primary!$C105</f>
        <v>3371</v>
      </c>
      <c r="D612" s="103">
        <f t="shared" si="20"/>
        <v>8</v>
      </c>
      <c r="E612" s="103">
        <f t="shared" si="19"/>
        <v>552</v>
      </c>
      <c r="F612" s="105">
        <f>Primary!I105</f>
        <v>65.809462056733196</v>
      </c>
      <c r="G612" s="105"/>
    </row>
    <row r="613" spans="1:7" x14ac:dyDescent="0.25">
      <c r="A613" s="165">
        <v>202223</v>
      </c>
      <c r="B613" s="103" t="s">
        <v>180</v>
      </c>
      <c r="C613" s="104">
        <f>Primary!$C106</f>
        <v>3373</v>
      </c>
      <c r="D613" s="103">
        <f t="shared" si="20"/>
        <v>8</v>
      </c>
      <c r="E613" s="103">
        <f t="shared" ref="E613:E652" si="21">AuthCode</f>
        <v>552</v>
      </c>
      <c r="F613" s="105">
        <f>Primary!I106</f>
        <v>45.494582812099928</v>
      </c>
      <c r="G613" s="105"/>
    </row>
    <row r="614" spans="1:7" x14ac:dyDescent="0.25">
      <c r="A614" s="165">
        <v>202223</v>
      </c>
      <c r="B614" s="103" t="s">
        <v>180</v>
      </c>
      <c r="C614" s="104">
        <f>Primary!$C107</f>
        <v>3374</v>
      </c>
      <c r="D614" s="103">
        <f t="shared" si="20"/>
        <v>8</v>
      </c>
      <c r="E614" s="103">
        <f t="shared" si="21"/>
        <v>552</v>
      </c>
      <c r="F614" s="105">
        <f>Primary!I107</f>
        <v>66.549635039241281</v>
      </c>
      <c r="G614" s="105"/>
    </row>
    <row r="615" spans="1:7" x14ac:dyDescent="0.25">
      <c r="A615" s="165">
        <v>202223</v>
      </c>
      <c r="B615" s="103" t="s">
        <v>180</v>
      </c>
      <c r="C615" s="104">
        <f>Primary!$C108</f>
        <v>3375</v>
      </c>
      <c r="D615" s="103">
        <f t="shared" si="20"/>
        <v>8</v>
      </c>
      <c r="E615" s="103">
        <f t="shared" si="21"/>
        <v>552</v>
      </c>
      <c r="F615" s="105">
        <f>Primary!I108</f>
        <v>201.61663490619674</v>
      </c>
      <c r="G615" s="105"/>
    </row>
    <row r="616" spans="1:7" x14ac:dyDescent="0.25">
      <c r="A616" s="165">
        <v>202223</v>
      </c>
      <c r="B616" s="103" t="s">
        <v>180</v>
      </c>
      <c r="C616" s="104">
        <f>Primary!$C11</f>
        <v>2001</v>
      </c>
      <c r="D616" s="103">
        <f t="shared" si="20"/>
        <v>9</v>
      </c>
      <c r="E616" s="103">
        <f t="shared" si="21"/>
        <v>552</v>
      </c>
      <c r="F616" s="105">
        <f>Primary!J11</f>
        <v>0</v>
      </c>
      <c r="G616" s="105"/>
    </row>
    <row r="617" spans="1:7" x14ac:dyDescent="0.25">
      <c r="A617" s="165">
        <v>202223</v>
      </c>
      <c r="B617" s="103" t="s">
        <v>180</v>
      </c>
      <c r="C617" s="104">
        <f>Primary!$C12</f>
        <v>2003</v>
      </c>
      <c r="D617" s="103">
        <f t="shared" si="20"/>
        <v>9</v>
      </c>
      <c r="E617" s="103">
        <f t="shared" si="21"/>
        <v>552</v>
      </c>
      <c r="F617" s="105">
        <f>Primary!J12</f>
        <v>0</v>
      </c>
      <c r="G617" s="105"/>
    </row>
    <row r="618" spans="1:7" x14ac:dyDescent="0.25">
      <c r="A618" s="165">
        <v>202223</v>
      </c>
      <c r="B618" s="103" t="s">
        <v>180</v>
      </c>
      <c r="C618" s="104">
        <f>Primary!$C13</f>
        <v>2005</v>
      </c>
      <c r="D618" s="103">
        <f t="shared" si="20"/>
        <v>9</v>
      </c>
      <c r="E618" s="103">
        <f t="shared" si="21"/>
        <v>552</v>
      </c>
      <c r="F618" s="105">
        <f>Primary!J13</f>
        <v>0</v>
      </c>
      <c r="G618" s="105"/>
    </row>
    <row r="619" spans="1:7" x14ac:dyDescent="0.25">
      <c r="A619" s="165">
        <v>202223</v>
      </c>
      <c r="B619" s="103" t="s">
        <v>180</v>
      </c>
      <c r="C619" s="104">
        <f>Primary!$C14</f>
        <v>2007</v>
      </c>
      <c r="D619" s="103">
        <f t="shared" si="20"/>
        <v>9</v>
      </c>
      <c r="E619" s="103">
        <f t="shared" si="21"/>
        <v>552</v>
      </c>
      <c r="F619" s="105">
        <f>Primary!J14</f>
        <v>0</v>
      </c>
      <c r="G619" s="105"/>
    </row>
    <row r="620" spans="1:7" x14ac:dyDescent="0.25">
      <c r="A620" s="165">
        <v>202223</v>
      </c>
      <c r="B620" s="103" t="s">
        <v>180</v>
      </c>
      <c r="C620" s="104">
        <f>Primary!$C15</f>
        <v>2009</v>
      </c>
      <c r="D620" s="103">
        <f t="shared" si="20"/>
        <v>9</v>
      </c>
      <c r="E620" s="103">
        <f t="shared" si="21"/>
        <v>552</v>
      </c>
      <c r="F620" s="105">
        <f>Primary!J15</f>
        <v>0</v>
      </c>
      <c r="G620" s="105"/>
    </row>
    <row r="621" spans="1:7" x14ac:dyDescent="0.25">
      <c r="A621" s="165">
        <v>202223</v>
      </c>
      <c r="B621" s="103" t="s">
        <v>180</v>
      </c>
      <c r="C621" s="104">
        <f>Primary!$C16</f>
        <v>2011</v>
      </c>
      <c r="D621" s="103">
        <f t="shared" si="20"/>
        <v>9</v>
      </c>
      <c r="E621" s="103">
        <f t="shared" si="21"/>
        <v>552</v>
      </c>
      <c r="F621" s="105">
        <f>Primary!J16</f>
        <v>0</v>
      </c>
      <c r="G621" s="105"/>
    </row>
    <row r="622" spans="1:7" x14ac:dyDescent="0.25">
      <c r="A622" s="165">
        <v>202223</v>
      </c>
      <c r="B622" s="103" t="s">
        <v>180</v>
      </c>
      <c r="C622" s="104">
        <f>Primary!$C17</f>
        <v>2015</v>
      </c>
      <c r="D622" s="103">
        <f t="shared" si="20"/>
        <v>9</v>
      </c>
      <c r="E622" s="103">
        <f t="shared" si="21"/>
        <v>552</v>
      </c>
      <c r="F622" s="105">
        <f>Primary!J17</f>
        <v>0</v>
      </c>
      <c r="G622" s="105"/>
    </row>
    <row r="623" spans="1:7" x14ac:dyDescent="0.25">
      <c r="A623" s="165">
        <v>202223</v>
      </c>
      <c r="B623" s="103" t="s">
        <v>180</v>
      </c>
      <c r="C623" s="104">
        <f>Primary!$C18</f>
        <v>2017</v>
      </c>
      <c r="D623" s="103">
        <f t="shared" si="20"/>
        <v>9</v>
      </c>
      <c r="E623" s="103">
        <f t="shared" si="21"/>
        <v>552</v>
      </c>
      <c r="F623" s="105">
        <f>Primary!J18</f>
        <v>0</v>
      </c>
      <c r="G623" s="105"/>
    </row>
    <row r="624" spans="1:7" x14ac:dyDescent="0.25">
      <c r="A624" s="165">
        <v>202223</v>
      </c>
      <c r="B624" s="103" t="s">
        <v>180</v>
      </c>
      <c r="C624" s="104">
        <f>Primary!$C19</f>
        <v>2019</v>
      </c>
      <c r="D624" s="103">
        <f t="shared" si="20"/>
        <v>9</v>
      </c>
      <c r="E624" s="103">
        <f t="shared" si="21"/>
        <v>552</v>
      </c>
      <c r="F624" s="105">
        <f>Primary!J19</f>
        <v>0</v>
      </c>
      <c r="G624" s="105"/>
    </row>
    <row r="625" spans="1:7" x14ac:dyDescent="0.25">
      <c r="A625" s="165">
        <v>202223</v>
      </c>
      <c r="B625" s="103" t="s">
        <v>180</v>
      </c>
      <c r="C625" s="104">
        <f>Primary!$C20</f>
        <v>2031</v>
      </c>
      <c r="D625" s="103">
        <f t="shared" si="20"/>
        <v>9</v>
      </c>
      <c r="E625" s="103">
        <f t="shared" si="21"/>
        <v>552</v>
      </c>
      <c r="F625" s="105">
        <f>Primary!J20</f>
        <v>0</v>
      </c>
      <c r="G625" s="105"/>
    </row>
    <row r="626" spans="1:7" x14ac:dyDescent="0.25">
      <c r="A626" s="165">
        <v>202223</v>
      </c>
      <c r="B626" s="103" t="s">
        <v>180</v>
      </c>
      <c r="C626" s="104">
        <f>Primary!$C21</f>
        <v>2033</v>
      </c>
      <c r="D626" s="103">
        <f t="shared" si="20"/>
        <v>9</v>
      </c>
      <c r="E626" s="103">
        <f t="shared" si="21"/>
        <v>552</v>
      </c>
      <c r="F626" s="105">
        <f>Primary!J21</f>
        <v>0</v>
      </c>
      <c r="G626" s="105"/>
    </row>
    <row r="627" spans="1:7" x14ac:dyDescent="0.25">
      <c r="A627" s="165">
        <v>202223</v>
      </c>
      <c r="B627" s="103" t="s">
        <v>180</v>
      </c>
      <c r="C627" s="104">
        <f>Primary!$C22</f>
        <v>2037</v>
      </c>
      <c r="D627" s="103">
        <f t="shared" si="20"/>
        <v>9</v>
      </c>
      <c r="E627" s="103">
        <f t="shared" si="21"/>
        <v>552</v>
      </c>
      <c r="F627" s="105">
        <f>Primary!J22</f>
        <v>0</v>
      </c>
      <c r="G627" s="105"/>
    </row>
    <row r="628" spans="1:7" x14ac:dyDescent="0.25">
      <c r="A628" s="165">
        <v>202223</v>
      </c>
      <c r="B628" s="103" t="s">
        <v>180</v>
      </c>
      <c r="C628" s="104">
        <f>Primary!$C23</f>
        <v>2039</v>
      </c>
      <c r="D628" s="103">
        <f t="shared" si="20"/>
        <v>9</v>
      </c>
      <c r="E628" s="103">
        <f t="shared" si="21"/>
        <v>552</v>
      </c>
      <c r="F628" s="105">
        <f>Primary!J23</f>
        <v>0</v>
      </c>
      <c r="G628" s="105"/>
    </row>
    <row r="629" spans="1:7" x14ac:dyDescent="0.25">
      <c r="A629" s="165">
        <v>202223</v>
      </c>
      <c r="B629" s="103" t="s">
        <v>180</v>
      </c>
      <c r="C629" s="104">
        <f>Primary!$C24</f>
        <v>2041</v>
      </c>
      <c r="D629" s="103">
        <f t="shared" si="20"/>
        <v>9</v>
      </c>
      <c r="E629" s="103">
        <f t="shared" si="21"/>
        <v>552</v>
      </c>
      <c r="F629" s="105">
        <f>Primary!J24</f>
        <v>0</v>
      </c>
      <c r="G629" s="105"/>
    </row>
    <row r="630" spans="1:7" x14ac:dyDescent="0.25">
      <c r="A630" s="165">
        <v>202223</v>
      </c>
      <c r="B630" s="103" t="s">
        <v>180</v>
      </c>
      <c r="C630" s="104">
        <f>Primary!$C25</f>
        <v>2043</v>
      </c>
      <c r="D630" s="103">
        <f t="shared" si="20"/>
        <v>9</v>
      </c>
      <c r="E630" s="103">
        <f t="shared" si="21"/>
        <v>552</v>
      </c>
      <c r="F630" s="105">
        <f>Primary!J25</f>
        <v>0</v>
      </c>
      <c r="G630" s="105"/>
    </row>
    <row r="631" spans="1:7" x14ac:dyDescent="0.25">
      <c r="A631" s="165">
        <v>202223</v>
      </c>
      <c r="B631" s="103" t="s">
        <v>180</v>
      </c>
      <c r="C631" s="104">
        <f>Primary!$C26</f>
        <v>2045</v>
      </c>
      <c r="D631" s="103">
        <f t="shared" si="20"/>
        <v>9</v>
      </c>
      <c r="E631" s="103">
        <f t="shared" si="21"/>
        <v>552</v>
      </c>
      <c r="F631" s="105">
        <f>Primary!J26</f>
        <v>0</v>
      </c>
      <c r="G631" s="105"/>
    </row>
    <row r="632" spans="1:7" x14ac:dyDescent="0.25">
      <c r="A632" s="165">
        <v>202223</v>
      </c>
      <c r="B632" s="103" t="s">
        <v>180</v>
      </c>
      <c r="C632" s="104">
        <f>Primary!$C27</f>
        <v>2050</v>
      </c>
      <c r="D632" s="103">
        <f t="shared" si="20"/>
        <v>9</v>
      </c>
      <c r="E632" s="103">
        <f t="shared" si="21"/>
        <v>552</v>
      </c>
      <c r="F632" s="105">
        <f>Primary!J27</f>
        <v>0</v>
      </c>
      <c r="G632" s="105"/>
    </row>
    <row r="633" spans="1:7" x14ac:dyDescent="0.25">
      <c r="A633" s="165">
        <v>202223</v>
      </c>
      <c r="B633" s="103" t="s">
        <v>180</v>
      </c>
      <c r="C633" s="104">
        <f>Primary!$C28</f>
        <v>2052</v>
      </c>
      <c r="D633" s="103">
        <f t="shared" si="20"/>
        <v>9</v>
      </c>
      <c r="E633" s="103">
        <f t="shared" si="21"/>
        <v>552</v>
      </c>
      <c r="F633" s="105">
        <f>Primary!J28</f>
        <v>0</v>
      </c>
      <c r="G633" s="105"/>
    </row>
    <row r="634" spans="1:7" x14ac:dyDescent="0.25">
      <c r="A634" s="165">
        <v>202223</v>
      </c>
      <c r="B634" s="103" t="s">
        <v>180</v>
      </c>
      <c r="C634" s="104">
        <f>Primary!$C29</f>
        <v>2061</v>
      </c>
      <c r="D634" s="103">
        <f t="shared" si="20"/>
        <v>9</v>
      </c>
      <c r="E634" s="103">
        <f t="shared" si="21"/>
        <v>552</v>
      </c>
      <c r="F634" s="105">
        <f>Primary!J29</f>
        <v>0</v>
      </c>
      <c r="G634" s="105"/>
    </row>
    <row r="635" spans="1:7" x14ac:dyDescent="0.25">
      <c r="A635" s="165">
        <v>202223</v>
      </c>
      <c r="B635" s="103" t="s">
        <v>180</v>
      </c>
      <c r="C635" s="104">
        <f>Primary!$C30</f>
        <v>2065</v>
      </c>
      <c r="D635" s="103">
        <f t="shared" si="20"/>
        <v>9</v>
      </c>
      <c r="E635" s="103">
        <f t="shared" si="21"/>
        <v>552</v>
      </c>
      <c r="F635" s="105">
        <f>Primary!J30</f>
        <v>0</v>
      </c>
      <c r="G635" s="105"/>
    </row>
    <row r="636" spans="1:7" x14ac:dyDescent="0.25">
      <c r="A636" s="165">
        <v>202223</v>
      </c>
      <c r="B636" s="103" t="s">
        <v>180</v>
      </c>
      <c r="C636" s="104">
        <f>Primary!$C31</f>
        <v>2069</v>
      </c>
      <c r="D636" s="103">
        <f t="shared" si="20"/>
        <v>9</v>
      </c>
      <c r="E636" s="103">
        <f t="shared" si="21"/>
        <v>552</v>
      </c>
      <c r="F636" s="105">
        <f>Primary!J31</f>
        <v>0</v>
      </c>
      <c r="G636" s="105"/>
    </row>
    <row r="637" spans="1:7" x14ac:dyDescent="0.25">
      <c r="A637" s="165">
        <v>202223</v>
      </c>
      <c r="B637" s="103" t="s">
        <v>180</v>
      </c>
      <c r="C637" s="104">
        <f>Primary!$C32</f>
        <v>2072</v>
      </c>
      <c r="D637" s="103">
        <f t="shared" si="20"/>
        <v>9</v>
      </c>
      <c r="E637" s="103">
        <f t="shared" si="21"/>
        <v>552</v>
      </c>
      <c r="F637" s="105">
        <f>Primary!J32</f>
        <v>0</v>
      </c>
      <c r="G637" s="105"/>
    </row>
    <row r="638" spans="1:7" x14ac:dyDescent="0.25">
      <c r="A638" s="165">
        <v>202223</v>
      </c>
      <c r="B638" s="103" t="s">
        <v>180</v>
      </c>
      <c r="C638" s="104">
        <f>Primary!$C33</f>
        <v>2074</v>
      </c>
      <c r="D638" s="103">
        <f t="shared" ref="D638:D701" si="22">D540+1</f>
        <v>9</v>
      </c>
      <c r="E638" s="103">
        <f t="shared" si="21"/>
        <v>552</v>
      </c>
      <c r="F638" s="105">
        <f>Primary!J33</f>
        <v>0</v>
      </c>
      <c r="G638" s="105"/>
    </row>
    <row r="639" spans="1:7" x14ac:dyDescent="0.25">
      <c r="A639" s="165">
        <v>202223</v>
      </c>
      <c r="B639" s="103" t="s">
        <v>180</v>
      </c>
      <c r="C639" s="104">
        <f>Primary!$C34</f>
        <v>2075</v>
      </c>
      <c r="D639" s="103">
        <f t="shared" si="22"/>
        <v>9</v>
      </c>
      <c r="E639" s="103">
        <f t="shared" si="21"/>
        <v>552</v>
      </c>
      <c r="F639" s="105">
        <f>Primary!J34</f>
        <v>0</v>
      </c>
      <c r="G639" s="105"/>
    </row>
    <row r="640" spans="1:7" x14ac:dyDescent="0.25">
      <c r="A640" s="165">
        <v>202223</v>
      </c>
      <c r="B640" s="103" t="s">
        <v>180</v>
      </c>
      <c r="C640" s="104">
        <f>Primary!$C35</f>
        <v>2084</v>
      </c>
      <c r="D640" s="103">
        <f t="shared" si="22"/>
        <v>9</v>
      </c>
      <c r="E640" s="103">
        <f t="shared" si="21"/>
        <v>552</v>
      </c>
      <c r="F640" s="105">
        <f>Primary!J35</f>
        <v>0</v>
      </c>
      <c r="G640" s="105"/>
    </row>
    <row r="641" spans="1:7" x14ac:dyDescent="0.25">
      <c r="A641" s="165">
        <v>202223</v>
      </c>
      <c r="B641" s="103" t="s">
        <v>180</v>
      </c>
      <c r="C641" s="104">
        <f>Primary!$C36</f>
        <v>2090</v>
      </c>
      <c r="D641" s="103">
        <f t="shared" si="22"/>
        <v>9</v>
      </c>
      <c r="E641" s="103">
        <f t="shared" si="21"/>
        <v>552</v>
      </c>
      <c r="F641" s="105">
        <f>Primary!J36</f>
        <v>0</v>
      </c>
      <c r="G641" s="105"/>
    </row>
    <row r="642" spans="1:7" x14ac:dyDescent="0.25">
      <c r="A642" s="165">
        <v>202223</v>
      </c>
      <c r="B642" s="103" t="s">
        <v>180</v>
      </c>
      <c r="C642" s="104">
        <f>Primary!$C37</f>
        <v>2092</v>
      </c>
      <c r="D642" s="103">
        <f t="shared" si="22"/>
        <v>9</v>
      </c>
      <c r="E642" s="103">
        <f t="shared" si="21"/>
        <v>552</v>
      </c>
      <c r="F642" s="105">
        <f>Primary!J37</f>
        <v>0</v>
      </c>
      <c r="G642" s="105"/>
    </row>
    <row r="643" spans="1:7" x14ac:dyDescent="0.25">
      <c r="A643" s="165">
        <v>202223</v>
      </c>
      <c r="B643" s="103" t="s">
        <v>180</v>
      </c>
      <c r="C643" s="104">
        <f>Primary!$C38</f>
        <v>2094</v>
      </c>
      <c r="D643" s="103">
        <f t="shared" si="22"/>
        <v>9</v>
      </c>
      <c r="E643" s="103">
        <f t="shared" si="21"/>
        <v>552</v>
      </c>
      <c r="F643" s="105">
        <f>Primary!J38</f>
        <v>0</v>
      </c>
      <c r="G643" s="105"/>
    </row>
    <row r="644" spans="1:7" x14ac:dyDescent="0.25">
      <c r="A644" s="165">
        <v>202223</v>
      </c>
      <c r="B644" s="103" t="s">
        <v>180</v>
      </c>
      <c r="C644" s="104">
        <f>Primary!$C39</f>
        <v>2096</v>
      </c>
      <c r="D644" s="103">
        <f t="shared" si="22"/>
        <v>9</v>
      </c>
      <c r="E644" s="103">
        <f t="shared" si="21"/>
        <v>552</v>
      </c>
      <c r="F644" s="105">
        <f>Primary!J39</f>
        <v>0</v>
      </c>
      <c r="G644" s="105"/>
    </row>
    <row r="645" spans="1:7" x14ac:dyDescent="0.25">
      <c r="A645" s="165">
        <v>202223</v>
      </c>
      <c r="B645" s="103" t="s">
        <v>180</v>
      </c>
      <c r="C645" s="104">
        <f>Primary!$C40</f>
        <v>2101</v>
      </c>
      <c r="D645" s="103">
        <f t="shared" si="22"/>
        <v>9</v>
      </c>
      <c r="E645" s="103">
        <f t="shared" si="21"/>
        <v>552</v>
      </c>
      <c r="F645" s="105">
        <f>Primary!J40</f>
        <v>0</v>
      </c>
      <c r="G645" s="105"/>
    </row>
    <row r="646" spans="1:7" x14ac:dyDescent="0.25">
      <c r="A646" s="165">
        <v>202223</v>
      </c>
      <c r="B646" s="103" t="s">
        <v>180</v>
      </c>
      <c r="C646" s="104">
        <f>Primary!$C41</f>
        <v>2104</v>
      </c>
      <c r="D646" s="103">
        <f t="shared" si="22"/>
        <v>9</v>
      </c>
      <c r="E646" s="103">
        <f t="shared" si="21"/>
        <v>552</v>
      </c>
      <c r="F646" s="105">
        <f>Primary!J41</f>
        <v>0</v>
      </c>
      <c r="G646" s="105"/>
    </row>
    <row r="647" spans="1:7" x14ac:dyDescent="0.25">
      <c r="A647" s="165">
        <v>202223</v>
      </c>
      <c r="B647" s="103" t="s">
        <v>180</v>
      </c>
      <c r="C647" s="104">
        <f>Primary!$C42</f>
        <v>2107</v>
      </c>
      <c r="D647" s="103">
        <f t="shared" si="22"/>
        <v>9</v>
      </c>
      <c r="E647" s="103">
        <f t="shared" si="21"/>
        <v>552</v>
      </c>
      <c r="F647" s="105">
        <f>Primary!J42</f>
        <v>0</v>
      </c>
      <c r="G647" s="105"/>
    </row>
    <row r="648" spans="1:7" x14ac:dyDescent="0.25">
      <c r="A648" s="165">
        <v>202223</v>
      </c>
      <c r="B648" s="103" t="s">
        <v>180</v>
      </c>
      <c r="C648" s="104">
        <f>Primary!$C43</f>
        <v>2111</v>
      </c>
      <c r="D648" s="103">
        <f t="shared" si="22"/>
        <v>9</v>
      </c>
      <c r="E648" s="103">
        <f t="shared" si="21"/>
        <v>552</v>
      </c>
      <c r="F648" s="105">
        <f>Primary!J43</f>
        <v>0</v>
      </c>
      <c r="G648" s="105"/>
    </row>
    <row r="649" spans="1:7" x14ac:dyDescent="0.25">
      <c r="A649" s="165">
        <v>202223</v>
      </c>
      <c r="B649" s="103" t="s">
        <v>180</v>
      </c>
      <c r="C649" s="104">
        <f>Primary!$C44</f>
        <v>2132</v>
      </c>
      <c r="D649" s="103">
        <f t="shared" si="22"/>
        <v>9</v>
      </c>
      <c r="E649" s="103">
        <f t="shared" si="21"/>
        <v>552</v>
      </c>
      <c r="F649" s="105">
        <f>Primary!J44</f>
        <v>0</v>
      </c>
      <c r="G649" s="105"/>
    </row>
    <row r="650" spans="1:7" x14ac:dyDescent="0.25">
      <c r="A650" s="165">
        <v>202223</v>
      </c>
      <c r="B650" s="103" t="s">
        <v>180</v>
      </c>
      <c r="C650" s="104">
        <f>Primary!$C45</f>
        <v>2137</v>
      </c>
      <c r="D650" s="103">
        <f t="shared" si="22"/>
        <v>9</v>
      </c>
      <c r="E650" s="103">
        <f t="shared" si="21"/>
        <v>552</v>
      </c>
      <c r="F650" s="105">
        <f>Primary!J45</f>
        <v>0</v>
      </c>
      <c r="G650" s="105"/>
    </row>
    <row r="651" spans="1:7" x14ac:dyDescent="0.25">
      <c r="A651" s="165">
        <v>202223</v>
      </c>
      <c r="B651" s="103" t="s">
        <v>180</v>
      </c>
      <c r="C651" s="104">
        <f>Primary!$C46</f>
        <v>2147</v>
      </c>
      <c r="D651" s="103">
        <f t="shared" si="22"/>
        <v>9</v>
      </c>
      <c r="E651" s="103">
        <f t="shared" si="21"/>
        <v>552</v>
      </c>
      <c r="F651" s="105">
        <f>Primary!J46</f>
        <v>0</v>
      </c>
      <c r="G651" s="105"/>
    </row>
    <row r="652" spans="1:7" x14ac:dyDescent="0.25">
      <c r="A652" s="165">
        <v>202223</v>
      </c>
      <c r="B652" s="103" t="s">
        <v>180</v>
      </c>
      <c r="C652" s="104">
        <f>Primary!$C47</f>
        <v>2153</v>
      </c>
      <c r="D652" s="103">
        <f t="shared" si="22"/>
        <v>9</v>
      </c>
      <c r="E652" s="103">
        <f t="shared" si="21"/>
        <v>552</v>
      </c>
      <c r="F652" s="105">
        <f>Primary!J47</f>
        <v>0</v>
      </c>
      <c r="G652" s="105"/>
    </row>
    <row r="653" spans="1:7" x14ac:dyDescent="0.25">
      <c r="A653" s="165">
        <v>202223</v>
      </c>
      <c r="B653" s="103" t="s">
        <v>180</v>
      </c>
      <c r="C653" s="104">
        <f>Primary!$C48</f>
        <v>2164</v>
      </c>
      <c r="D653" s="103">
        <f t="shared" si="22"/>
        <v>9</v>
      </c>
      <c r="E653" s="103">
        <f t="shared" ref="E653:E713" si="23">AuthCode</f>
        <v>552</v>
      </c>
      <c r="F653" s="105">
        <f>Primary!J48</f>
        <v>0</v>
      </c>
      <c r="G653" s="105"/>
    </row>
    <row r="654" spans="1:7" x14ac:dyDescent="0.25">
      <c r="A654" s="165">
        <v>202223</v>
      </c>
      <c r="B654" s="103" t="s">
        <v>180</v>
      </c>
      <c r="C654" s="104">
        <f>Primary!$C49</f>
        <v>2166</v>
      </c>
      <c r="D654" s="103">
        <f t="shared" si="22"/>
        <v>9</v>
      </c>
      <c r="E654" s="103">
        <f t="shared" si="23"/>
        <v>552</v>
      </c>
      <c r="F654" s="105">
        <f>Primary!J49</f>
        <v>0</v>
      </c>
      <c r="G654" s="105"/>
    </row>
    <row r="655" spans="1:7" x14ac:dyDescent="0.25">
      <c r="A655" s="165">
        <v>202223</v>
      </c>
      <c r="B655" s="103" t="s">
        <v>180</v>
      </c>
      <c r="C655" s="104">
        <f>Primary!$C50</f>
        <v>2169</v>
      </c>
      <c r="D655" s="103">
        <f t="shared" si="22"/>
        <v>9</v>
      </c>
      <c r="E655" s="103">
        <f t="shared" si="23"/>
        <v>552</v>
      </c>
      <c r="F655" s="105">
        <f>Primary!J50</f>
        <v>0</v>
      </c>
      <c r="G655" s="105"/>
    </row>
    <row r="656" spans="1:7" x14ac:dyDescent="0.25">
      <c r="A656" s="165">
        <v>202223</v>
      </c>
      <c r="B656" s="103" t="s">
        <v>180</v>
      </c>
      <c r="C656" s="104">
        <f>Primary!$C51</f>
        <v>2170</v>
      </c>
      <c r="D656" s="103">
        <f t="shared" si="22"/>
        <v>9</v>
      </c>
      <c r="E656" s="103">
        <f t="shared" si="23"/>
        <v>552</v>
      </c>
      <c r="F656" s="105">
        <f>Primary!J51</f>
        <v>0</v>
      </c>
      <c r="G656" s="105"/>
    </row>
    <row r="657" spans="1:7" x14ac:dyDescent="0.25">
      <c r="A657" s="165">
        <v>202223</v>
      </c>
      <c r="B657" s="103" t="s">
        <v>180</v>
      </c>
      <c r="C657" s="104">
        <f>Primary!$C52</f>
        <v>2171</v>
      </c>
      <c r="D657" s="103">
        <f t="shared" si="22"/>
        <v>9</v>
      </c>
      <c r="E657" s="103">
        <f t="shared" si="23"/>
        <v>552</v>
      </c>
      <c r="F657" s="105">
        <f>Primary!J52</f>
        <v>0</v>
      </c>
      <c r="G657" s="105"/>
    </row>
    <row r="658" spans="1:7" x14ac:dyDescent="0.25">
      <c r="A658" s="165">
        <v>202223</v>
      </c>
      <c r="B658" s="103" t="s">
        <v>180</v>
      </c>
      <c r="C658" s="104">
        <f>Primary!$C53</f>
        <v>2173</v>
      </c>
      <c r="D658" s="103">
        <f t="shared" si="22"/>
        <v>9</v>
      </c>
      <c r="E658" s="103">
        <f t="shared" si="23"/>
        <v>552</v>
      </c>
      <c r="F658" s="105">
        <f>Primary!J53</f>
        <v>0</v>
      </c>
      <c r="G658" s="105"/>
    </row>
    <row r="659" spans="1:7" x14ac:dyDescent="0.25">
      <c r="A659" s="165">
        <v>202223</v>
      </c>
      <c r="B659" s="103" t="s">
        <v>180</v>
      </c>
      <c r="C659" s="104">
        <f>Primary!$C54</f>
        <v>2174</v>
      </c>
      <c r="D659" s="103">
        <f t="shared" si="22"/>
        <v>9</v>
      </c>
      <c r="E659" s="103">
        <f t="shared" si="23"/>
        <v>552</v>
      </c>
      <c r="F659" s="105">
        <f>Primary!J54</f>
        <v>0</v>
      </c>
      <c r="G659" s="105"/>
    </row>
    <row r="660" spans="1:7" x14ac:dyDescent="0.25">
      <c r="A660" s="165">
        <v>202223</v>
      </c>
      <c r="B660" s="103" t="s">
        <v>180</v>
      </c>
      <c r="C660" s="104">
        <f>Primary!$C55</f>
        <v>2175</v>
      </c>
      <c r="D660" s="103">
        <f t="shared" si="22"/>
        <v>9</v>
      </c>
      <c r="E660" s="103">
        <f t="shared" si="23"/>
        <v>552</v>
      </c>
      <c r="F660" s="105">
        <f>Primary!J55</f>
        <v>0</v>
      </c>
      <c r="G660" s="105"/>
    </row>
    <row r="661" spans="1:7" x14ac:dyDescent="0.25">
      <c r="A661" s="165">
        <v>202223</v>
      </c>
      <c r="B661" s="103" t="s">
        <v>180</v>
      </c>
      <c r="C661" s="104">
        <f>Primary!$C56</f>
        <v>2176</v>
      </c>
      <c r="D661" s="103">
        <f t="shared" si="22"/>
        <v>9</v>
      </c>
      <c r="E661" s="103">
        <f t="shared" si="23"/>
        <v>552</v>
      </c>
      <c r="F661" s="105">
        <f>Primary!J56</f>
        <v>0</v>
      </c>
      <c r="G661" s="105"/>
    </row>
    <row r="662" spans="1:7" x14ac:dyDescent="0.25">
      <c r="A662" s="165">
        <v>202223</v>
      </c>
      <c r="B662" s="103" t="s">
        <v>180</v>
      </c>
      <c r="C662" s="104">
        <f>Primary!$C57</f>
        <v>2177</v>
      </c>
      <c r="D662" s="103">
        <f t="shared" si="22"/>
        <v>9</v>
      </c>
      <c r="E662" s="103">
        <f t="shared" si="23"/>
        <v>552</v>
      </c>
      <c r="F662" s="105">
        <f>Primary!J57</f>
        <v>0</v>
      </c>
      <c r="G662" s="105"/>
    </row>
    <row r="663" spans="1:7" x14ac:dyDescent="0.25">
      <c r="A663" s="165">
        <v>202223</v>
      </c>
      <c r="B663" s="103" t="s">
        <v>180</v>
      </c>
      <c r="C663" s="104">
        <f>Primary!$C58</f>
        <v>2179</v>
      </c>
      <c r="D663" s="103">
        <f t="shared" si="22"/>
        <v>9</v>
      </c>
      <c r="E663" s="103">
        <f t="shared" si="23"/>
        <v>552</v>
      </c>
      <c r="F663" s="105">
        <f>Primary!J58</f>
        <v>0</v>
      </c>
      <c r="G663" s="105"/>
    </row>
    <row r="664" spans="1:7" x14ac:dyDescent="0.25">
      <c r="A664" s="165">
        <v>202223</v>
      </c>
      <c r="B664" s="103" t="s">
        <v>180</v>
      </c>
      <c r="C664" s="104">
        <f>Primary!$C59</f>
        <v>2180</v>
      </c>
      <c r="D664" s="103">
        <f t="shared" si="22"/>
        <v>9</v>
      </c>
      <c r="E664" s="103">
        <f t="shared" si="23"/>
        <v>552</v>
      </c>
      <c r="F664" s="105">
        <f>Primary!J59</f>
        <v>0</v>
      </c>
      <c r="G664" s="105"/>
    </row>
    <row r="665" spans="1:7" x14ac:dyDescent="0.25">
      <c r="A665" s="165">
        <v>202223</v>
      </c>
      <c r="B665" s="103" t="s">
        <v>180</v>
      </c>
      <c r="C665" s="104">
        <f>Primary!$C60</f>
        <v>2305</v>
      </c>
      <c r="D665" s="103">
        <f t="shared" si="22"/>
        <v>9</v>
      </c>
      <c r="E665" s="103">
        <f t="shared" si="23"/>
        <v>552</v>
      </c>
      <c r="F665" s="105">
        <f>Primary!J60</f>
        <v>0</v>
      </c>
      <c r="G665" s="105"/>
    </row>
    <row r="666" spans="1:7" x14ac:dyDescent="0.25">
      <c r="A666" s="165">
        <v>202223</v>
      </c>
      <c r="B666" s="103" t="s">
        <v>180</v>
      </c>
      <c r="C666" s="104">
        <f>Primary!$C61</f>
        <v>2306</v>
      </c>
      <c r="D666" s="103">
        <f t="shared" si="22"/>
        <v>9</v>
      </c>
      <c r="E666" s="103">
        <f t="shared" si="23"/>
        <v>552</v>
      </c>
      <c r="F666" s="105">
        <f>Primary!J61</f>
        <v>0</v>
      </c>
      <c r="G666" s="105"/>
    </row>
    <row r="667" spans="1:7" x14ac:dyDescent="0.25">
      <c r="A667" s="165">
        <v>202223</v>
      </c>
      <c r="B667" s="103" t="s">
        <v>180</v>
      </c>
      <c r="C667" s="104">
        <f>Primary!$C62</f>
        <v>2308</v>
      </c>
      <c r="D667" s="103">
        <f t="shared" si="22"/>
        <v>9</v>
      </c>
      <c r="E667" s="103">
        <f t="shared" si="23"/>
        <v>552</v>
      </c>
      <c r="F667" s="105">
        <f>Primary!J62</f>
        <v>0</v>
      </c>
      <c r="G667" s="105"/>
    </row>
    <row r="668" spans="1:7" x14ac:dyDescent="0.25">
      <c r="A668" s="165">
        <v>202223</v>
      </c>
      <c r="B668" s="103" t="s">
        <v>180</v>
      </c>
      <c r="C668" s="104">
        <f>Primary!$C63</f>
        <v>2309</v>
      </c>
      <c r="D668" s="103">
        <f t="shared" si="22"/>
        <v>9</v>
      </c>
      <c r="E668" s="103">
        <f t="shared" si="23"/>
        <v>552</v>
      </c>
      <c r="F668" s="105">
        <f>Primary!J63</f>
        <v>0</v>
      </c>
      <c r="G668" s="105"/>
    </row>
    <row r="669" spans="1:7" x14ac:dyDescent="0.25">
      <c r="A669" s="165">
        <v>202223</v>
      </c>
      <c r="B669" s="103" t="s">
        <v>180</v>
      </c>
      <c r="C669" s="104">
        <f>Primary!$C64</f>
        <v>2310</v>
      </c>
      <c r="D669" s="103">
        <f t="shared" si="22"/>
        <v>9</v>
      </c>
      <c r="E669" s="103">
        <f t="shared" si="23"/>
        <v>552</v>
      </c>
      <c r="F669" s="105">
        <f>Primary!J64</f>
        <v>0</v>
      </c>
      <c r="G669" s="105"/>
    </row>
    <row r="670" spans="1:7" x14ac:dyDescent="0.25">
      <c r="A670" s="165">
        <v>202223</v>
      </c>
      <c r="B670" s="103" t="s">
        <v>180</v>
      </c>
      <c r="C670" s="104">
        <f>Primary!$C65</f>
        <v>2311</v>
      </c>
      <c r="D670" s="103">
        <f t="shared" si="22"/>
        <v>9</v>
      </c>
      <c r="E670" s="103">
        <f t="shared" si="23"/>
        <v>552</v>
      </c>
      <c r="F670" s="105">
        <f>Primary!J65</f>
        <v>0</v>
      </c>
      <c r="G670" s="105"/>
    </row>
    <row r="671" spans="1:7" x14ac:dyDescent="0.25">
      <c r="A671" s="165">
        <v>202223</v>
      </c>
      <c r="B671" s="103" t="s">
        <v>180</v>
      </c>
      <c r="C671" s="104">
        <f>Primary!$C66</f>
        <v>2312</v>
      </c>
      <c r="D671" s="103">
        <f t="shared" si="22"/>
        <v>9</v>
      </c>
      <c r="E671" s="103">
        <f t="shared" si="23"/>
        <v>552</v>
      </c>
      <c r="F671" s="105">
        <f>Primary!J66</f>
        <v>0</v>
      </c>
      <c r="G671" s="105"/>
    </row>
    <row r="672" spans="1:7" x14ac:dyDescent="0.25">
      <c r="A672" s="165">
        <v>202223</v>
      </c>
      <c r="B672" s="103" t="s">
        <v>180</v>
      </c>
      <c r="C672" s="104">
        <f>Primary!$C67</f>
        <v>2313</v>
      </c>
      <c r="D672" s="103">
        <f t="shared" si="22"/>
        <v>9</v>
      </c>
      <c r="E672" s="103">
        <f t="shared" si="23"/>
        <v>552</v>
      </c>
      <c r="F672" s="105">
        <f>Primary!J67</f>
        <v>0</v>
      </c>
      <c r="G672" s="105"/>
    </row>
    <row r="673" spans="1:7" x14ac:dyDescent="0.25">
      <c r="A673" s="165">
        <v>202223</v>
      </c>
      <c r="B673" s="103" t="s">
        <v>180</v>
      </c>
      <c r="C673" s="104">
        <f>Primary!$C68</f>
        <v>2314</v>
      </c>
      <c r="D673" s="103">
        <f t="shared" si="22"/>
        <v>9</v>
      </c>
      <c r="E673" s="103">
        <f t="shared" si="23"/>
        <v>552</v>
      </c>
      <c r="F673" s="105">
        <f>Primary!J68</f>
        <v>0</v>
      </c>
      <c r="G673" s="105"/>
    </row>
    <row r="674" spans="1:7" x14ac:dyDescent="0.25">
      <c r="A674" s="165">
        <v>202223</v>
      </c>
      <c r="B674" s="103" t="s">
        <v>180</v>
      </c>
      <c r="C674" s="104">
        <f>Primary!$C69</f>
        <v>2315</v>
      </c>
      <c r="D674" s="103">
        <f t="shared" si="22"/>
        <v>9</v>
      </c>
      <c r="E674" s="103">
        <f t="shared" si="23"/>
        <v>552</v>
      </c>
      <c r="F674" s="105">
        <f>Primary!J69</f>
        <v>0</v>
      </c>
      <c r="G674" s="105"/>
    </row>
    <row r="675" spans="1:7" x14ac:dyDescent="0.25">
      <c r="A675" s="165">
        <v>202223</v>
      </c>
      <c r="B675" s="103" t="s">
        <v>180</v>
      </c>
      <c r="C675" s="104">
        <f>Primary!$C70</f>
        <v>2317</v>
      </c>
      <c r="D675" s="103">
        <f t="shared" si="22"/>
        <v>9</v>
      </c>
      <c r="E675" s="103">
        <f t="shared" si="23"/>
        <v>552</v>
      </c>
      <c r="F675" s="105">
        <f>Primary!J70</f>
        <v>0</v>
      </c>
      <c r="G675" s="105"/>
    </row>
    <row r="676" spans="1:7" x14ac:dyDescent="0.25">
      <c r="A676" s="165">
        <v>202223</v>
      </c>
      <c r="B676" s="103" t="s">
        <v>180</v>
      </c>
      <c r="C676" s="104">
        <f>Primary!$C71</f>
        <v>2318</v>
      </c>
      <c r="D676" s="103">
        <f t="shared" si="22"/>
        <v>9</v>
      </c>
      <c r="E676" s="103">
        <f t="shared" si="23"/>
        <v>552</v>
      </c>
      <c r="F676" s="105">
        <f>Primary!J71</f>
        <v>0</v>
      </c>
      <c r="G676" s="105"/>
    </row>
    <row r="677" spans="1:7" x14ac:dyDescent="0.25">
      <c r="A677" s="165">
        <v>202223</v>
      </c>
      <c r="B677" s="103" t="s">
        <v>180</v>
      </c>
      <c r="C677" s="104">
        <f>Primary!$C72</f>
        <v>2319</v>
      </c>
      <c r="D677" s="103">
        <f t="shared" si="22"/>
        <v>9</v>
      </c>
      <c r="E677" s="103">
        <f t="shared" si="23"/>
        <v>552</v>
      </c>
      <c r="F677" s="105">
        <f>Primary!J72</f>
        <v>0</v>
      </c>
      <c r="G677" s="105"/>
    </row>
    <row r="678" spans="1:7" x14ac:dyDescent="0.25">
      <c r="A678" s="165">
        <v>202223</v>
      </c>
      <c r="B678" s="103" t="s">
        <v>180</v>
      </c>
      <c r="C678" s="104">
        <f>Primary!$C73</f>
        <v>2320</v>
      </c>
      <c r="D678" s="103">
        <f t="shared" si="22"/>
        <v>9</v>
      </c>
      <c r="E678" s="103">
        <f t="shared" si="23"/>
        <v>552</v>
      </c>
      <c r="F678" s="105">
        <f>Primary!J73</f>
        <v>0</v>
      </c>
      <c r="G678" s="105"/>
    </row>
    <row r="679" spans="1:7" x14ac:dyDescent="0.25">
      <c r="A679" s="165">
        <v>202223</v>
      </c>
      <c r="B679" s="103" t="s">
        <v>180</v>
      </c>
      <c r="C679" s="104">
        <f>Primary!$C74</f>
        <v>2321</v>
      </c>
      <c r="D679" s="103">
        <f t="shared" si="22"/>
        <v>9</v>
      </c>
      <c r="E679" s="103">
        <f t="shared" si="23"/>
        <v>552</v>
      </c>
      <c r="F679" s="105">
        <f>Primary!J74</f>
        <v>0</v>
      </c>
      <c r="G679" s="105"/>
    </row>
    <row r="680" spans="1:7" x14ac:dyDescent="0.25">
      <c r="A680" s="165">
        <v>202223</v>
      </c>
      <c r="B680" s="103" t="s">
        <v>180</v>
      </c>
      <c r="C680" s="104">
        <f>Primary!$C75</f>
        <v>2322</v>
      </c>
      <c r="D680" s="103">
        <f t="shared" si="22"/>
        <v>9</v>
      </c>
      <c r="E680" s="103">
        <f t="shared" si="23"/>
        <v>552</v>
      </c>
      <c r="F680" s="105">
        <f>Primary!J75</f>
        <v>0</v>
      </c>
      <c r="G680" s="105"/>
    </row>
    <row r="681" spans="1:7" x14ac:dyDescent="0.25">
      <c r="A681" s="165">
        <v>202223</v>
      </c>
      <c r="B681" s="103" t="s">
        <v>180</v>
      </c>
      <c r="C681" s="104">
        <f>Primary!$C76</f>
        <v>2323</v>
      </c>
      <c r="D681" s="103">
        <f t="shared" si="22"/>
        <v>9</v>
      </c>
      <c r="E681" s="103">
        <f t="shared" si="23"/>
        <v>552</v>
      </c>
      <c r="F681" s="105">
        <f>Primary!J76</f>
        <v>0</v>
      </c>
      <c r="G681" s="105"/>
    </row>
    <row r="682" spans="1:7" x14ac:dyDescent="0.25">
      <c r="A682" s="165">
        <v>202223</v>
      </c>
      <c r="B682" s="103" t="s">
        <v>180</v>
      </c>
      <c r="C682" s="104">
        <f>Primary!$C77</f>
        <v>2324</v>
      </c>
      <c r="D682" s="103">
        <f t="shared" si="22"/>
        <v>9</v>
      </c>
      <c r="E682" s="103">
        <f t="shared" si="23"/>
        <v>552</v>
      </c>
      <c r="F682" s="105">
        <f>Primary!J77</f>
        <v>0</v>
      </c>
      <c r="G682" s="105"/>
    </row>
    <row r="683" spans="1:7" x14ac:dyDescent="0.25">
      <c r="A683" s="165">
        <v>202223</v>
      </c>
      <c r="B683" s="103" t="s">
        <v>180</v>
      </c>
      <c r="C683" s="104">
        <f>Primary!$C78</f>
        <v>2325</v>
      </c>
      <c r="D683" s="103">
        <f t="shared" si="22"/>
        <v>9</v>
      </c>
      <c r="E683" s="103">
        <f t="shared" si="23"/>
        <v>552</v>
      </c>
      <c r="F683" s="105">
        <f>Primary!J78</f>
        <v>0</v>
      </c>
      <c r="G683" s="105"/>
    </row>
    <row r="684" spans="1:7" x14ac:dyDescent="0.25">
      <c r="A684" s="165">
        <v>202223</v>
      </c>
      <c r="B684" s="103" t="s">
        <v>180</v>
      </c>
      <c r="C684" s="104">
        <f>Primary!$C79</f>
        <v>2326</v>
      </c>
      <c r="D684" s="103">
        <f t="shared" si="22"/>
        <v>9</v>
      </c>
      <c r="E684" s="103">
        <f t="shared" si="23"/>
        <v>552</v>
      </c>
      <c r="F684" s="105">
        <f>Primary!J79</f>
        <v>0</v>
      </c>
      <c r="G684" s="105"/>
    </row>
    <row r="685" spans="1:7" x14ac:dyDescent="0.25">
      <c r="A685" s="165">
        <v>202223</v>
      </c>
      <c r="B685" s="103" t="s">
        <v>180</v>
      </c>
      <c r="C685" s="104">
        <f>Primary!$C80</f>
        <v>2327</v>
      </c>
      <c r="D685" s="103">
        <f t="shared" si="22"/>
        <v>9</v>
      </c>
      <c r="E685" s="103">
        <f t="shared" si="23"/>
        <v>552</v>
      </c>
      <c r="F685" s="105">
        <f>Primary!J80</f>
        <v>0</v>
      </c>
      <c r="G685" s="105"/>
    </row>
    <row r="686" spans="1:7" x14ac:dyDescent="0.25">
      <c r="A686" s="165">
        <v>202223</v>
      </c>
      <c r="B686" s="103" t="s">
        <v>180</v>
      </c>
      <c r="C686" s="104">
        <f>Primary!$C81</f>
        <v>2328</v>
      </c>
      <c r="D686" s="103">
        <f t="shared" si="22"/>
        <v>9</v>
      </c>
      <c r="E686" s="103">
        <f t="shared" si="23"/>
        <v>552</v>
      </c>
      <c r="F686" s="105">
        <f>Primary!J81</f>
        <v>0</v>
      </c>
      <c r="G686" s="105"/>
    </row>
    <row r="687" spans="1:7" x14ac:dyDescent="0.25">
      <c r="A687" s="165">
        <v>202223</v>
      </c>
      <c r="B687" s="103" t="s">
        <v>180</v>
      </c>
      <c r="C687" s="104">
        <f>Primary!$C82</f>
        <v>2329</v>
      </c>
      <c r="D687" s="103">
        <f t="shared" si="22"/>
        <v>9</v>
      </c>
      <c r="E687" s="103">
        <f t="shared" si="23"/>
        <v>552</v>
      </c>
      <c r="F687" s="105">
        <f>Primary!J82</f>
        <v>0</v>
      </c>
      <c r="G687" s="105"/>
    </row>
    <row r="688" spans="1:7" x14ac:dyDescent="0.25">
      <c r="A688" s="165">
        <v>202223</v>
      </c>
      <c r="B688" s="103" t="s">
        <v>180</v>
      </c>
      <c r="C688" s="104">
        <f>Primary!$C83</f>
        <v>2330</v>
      </c>
      <c r="D688" s="103">
        <f t="shared" si="22"/>
        <v>9</v>
      </c>
      <c r="E688" s="103">
        <f t="shared" si="23"/>
        <v>552</v>
      </c>
      <c r="F688" s="105">
        <f>Primary!J83</f>
        <v>0</v>
      </c>
      <c r="G688" s="105"/>
    </row>
    <row r="689" spans="1:7" x14ac:dyDescent="0.25">
      <c r="A689" s="165">
        <v>202223</v>
      </c>
      <c r="B689" s="103" t="s">
        <v>180</v>
      </c>
      <c r="C689" s="104">
        <f>Primary!$C84</f>
        <v>2331</v>
      </c>
      <c r="D689" s="103">
        <f t="shared" si="22"/>
        <v>9</v>
      </c>
      <c r="E689" s="103">
        <f t="shared" si="23"/>
        <v>552</v>
      </c>
      <c r="F689" s="105">
        <f>Primary!J84</f>
        <v>0</v>
      </c>
      <c r="G689" s="105"/>
    </row>
    <row r="690" spans="1:7" x14ac:dyDescent="0.25">
      <c r="A690" s="165">
        <v>202223</v>
      </c>
      <c r="B690" s="103" t="s">
        <v>180</v>
      </c>
      <c r="C690" s="104">
        <f>Primary!$C85</f>
        <v>2332</v>
      </c>
      <c r="D690" s="103">
        <f t="shared" si="22"/>
        <v>9</v>
      </c>
      <c r="E690" s="103">
        <f t="shared" si="23"/>
        <v>552</v>
      </c>
      <c r="F690" s="105">
        <f>Primary!J85</f>
        <v>0</v>
      </c>
      <c r="G690" s="105"/>
    </row>
    <row r="691" spans="1:7" x14ac:dyDescent="0.25">
      <c r="A691" s="165">
        <v>202223</v>
      </c>
      <c r="B691" s="103" t="s">
        <v>180</v>
      </c>
      <c r="C691" s="104">
        <f>Primary!$C86</f>
        <v>3000</v>
      </c>
      <c r="D691" s="103">
        <f t="shared" si="22"/>
        <v>9</v>
      </c>
      <c r="E691" s="103">
        <f t="shared" si="23"/>
        <v>552</v>
      </c>
      <c r="F691" s="105">
        <f>Primary!J86</f>
        <v>0</v>
      </c>
      <c r="G691" s="105"/>
    </row>
    <row r="692" spans="1:7" x14ac:dyDescent="0.25">
      <c r="A692" s="165">
        <v>202223</v>
      </c>
      <c r="B692" s="103" t="s">
        <v>180</v>
      </c>
      <c r="C692" s="104">
        <f>Primary!$C87</f>
        <v>3321</v>
      </c>
      <c r="D692" s="103">
        <f t="shared" si="22"/>
        <v>9</v>
      </c>
      <c r="E692" s="103">
        <f t="shared" si="23"/>
        <v>552</v>
      </c>
      <c r="F692" s="105">
        <f>Primary!J87</f>
        <v>0</v>
      </c>
      <c r="G692" s="105"/>
    </row>
    <row r="693" spans="1:7" x14ac:dyDescent="0.25">
      <c r="A693" s="165">
        <v>202223</v>
      </c>
      <c r="B693" s="103" t="s">
        <v>180</v>
      </c>
      <c r="C693" s="104">
        <f>Primary!$C88</f>
        <v>3323</v>
      </c>
      <c r="D693" s="103">
        <f t="shared" si="22"/>
        <v>9</v>
      </c>
      <c r="E693" s="103">
        <f t="shared" si="23"/>
        <v>552</v>
      </c>
      <c r="F693" s="105">
        <f>Primary!J88</f>
        <v>0</v>
      </c>
      <c r="G693" s="105"/>
    </row>
    <row r="694" spans="1:7" x14ac:dyDescent="0.25">
      <c r="A694" s="165">
        <v>202223</v>
      </c>
      <c r="B694" s="103" t="s">
        <v>180</v>
      </c>
      <c r="C694" s="104">
        <f>Primary!$C89</f>
        <v>3328</v>
      </c>
      <c r="D694" s="103">
        <f t="shared" si="22"/>
        <v>9</v>
      </c>
      <c r="E694" s="103">
        <f t="shared" si="23"/>
        <v>552</v>
      </c>
      <c r="F694" s="105">
        <f>Primary!J89</f>
        <v>0</v>
      </c>
      <c r="G694" s="105"/>
    </row>
    <row r="695" spans="1:7" x14ac:dyDescent="0.25">
      <c r="A695" s="165">
        <v>202223</v>
      </c>
      <c r="B695" s="103" t="s">
        <v>180</v>
      </c>
      <c r="C695" s="104">
        <f>Primary!$C90</f>
        <v>3330</v>
      </c>
      <c r="D695" s="103">
        <f t="shared" si="22"/>
        <v>9</v>
      </c>
      <c r="E695" s="103">
        <f t="shared" si="23"/>
        <v>552</v>
      </c>
      <c r="F695" s="105">
        <f>Primary!J90</f>
        <v>0</v>
      </c>
      <c r="G695" s="105"/>
    </row>
    <row r="696" spans="1:7" x14ac:dyDescent="0.25">
      <c r="A696" s="165">
        <v>202223</v>
      </c>
      <c r="B696" s="103" t="s">
        <v>180</v>
      </c>
      <c r="C696" s="104">
        <f>Primary!$C91</f>
        <v>3332</v>
      </c>
      <c r="D696" s="103">
        <f t="shared" si="22"/>
        <v>9</v>
      </c>
      <c r="E696" s="103">
        <f t="shared" si="23"/>
        <v>552</v>
      </c>
      <c r="F696" s="105">
        <f>Primary!J91</f>
        <v>0</v>
      </c>
      <c r="G696" s="105"/>
    </row>
    <row r="697" spans="1:7" x14ac:dyDescent="0.25">
      <c r="A697" s="165">
        <v>202223</v>
      </c>
      <c r="B697" s="103" t="s">
        <v>180</v>
      </c>
      <c r="C697" s="104">
        <f>Primary!$C92</f>
        <v>3334</v>
      </c>
      <c r="D697" s="103">
        <f t="shared" si="22"/>
        <v>9</v>
      </c>
      <c r="E697" s="103">
        <f t="shared" si="23"/>
        <v>552</v>
      </c>
      <c r="F697" s="105">
        <f>Primary!J92</f>
        <v>0</v>
      </c>
      <c r="G697" s="105"/>
    </row>
    <row r="698" spans="1:7" x14ac:dyDescent="0.25">
      <c r="A698" s="165">
        <v>202223</v>
      </c>
      <c r="B698" s="103" t="s">
        <v>180</v>
      </c>
      <c r="C698" s="104">
        <f>Primary!$C93</f>
        <v>3336</v>
      </c>
      <c r="D698" s="103">
        <f t="shared" si="22"/>
        <v>9</v>
      </c>
      <c r="E698" s="103">
        <f t="shared" si="23"/>
        <v>552</v>
      </c>
      <c r="F698" s="105">
        <f>Primary!J93</f>
        <v>0</v>
      </c>
      <c r="G698" s="105"/>
    </row>
    <row r="699" spans="1:7" x14ac:dyDescent="0.25">
      <c r="A699" s="165">
        <v>202223</v>
      </c>
      <c r="B699" s="103" t="s">
        <v>180</v>
      </c>
      <c r="C699" s="104">
        <f>Primary!$C94</f>
        <v>3341</v>
      </c>
      <c r="D699" s="103">
        <f t="shared" si="22"/>
        <v>9</v>
      </c>
      <c r="E699" s="103">
        <f t="shared" si="23"/>
        <v>552</v>
      </c>
      <c r="F699" s="105">
        <f>Primary!J94</f>
        <v>0</v>
      </c>
      <c r="G699" s="105"/>
    </row>
    <row r="700" spans="1:7" x14ac:dyDescent="0.25">
      <c r="A700" s="165">
        <v>202223</v>
      </c>
      <c r="B700" s="103" t="s">
        <v>180</v>
      </c>
      <c r="C700" s="104">
        <f>Primary!$C95</f>
        <v>3343</v>
      </c>
      <c r="D700" s="103">
        <f t="shared" si="22"/>
        <v>9</v>
      </c>
      <c r="E700" s="103">
        <f t="shared" si="23"/>
        <v>552</v>
      </c>
      <c r="F700" s="105">
        <f>Primary!J95</f>
        <v>0</v>
      </c>
      <c r="G700" s="105"/>
    </row>
    <row r="701" spans="1:7" x14ac:dyDescent="0.25">
      <c r="A701" s="165">
        <v>202223</v>
      </c>
      <c r="B701" s="103" t="s">
        <v>180</v>
      </c>
      <c r="C701" s="104">
        <f>Primary!$C96</f>
        <v>3344</v>
      </c>
      <c r="D701" s="103">
        <f t="shared" si="22"/>
        <v>9</v>
      </c>
      <c r="E701" s="103">
        <f t="shared" si="23"/>
        <v>552</v>
      </c>
      <c r="F701" s="105">
        <f>Primary!J96</f>
        <v>0</v>
      </c>
      <c r="G701" s="105"/>
    </row>
    <row r="702" spans="1:7" x14ac:dyDescent="0.25">
      <c r="A702" s="165">
        <v>202223</v>
      </c>
      <c r="B702" s="103" t="s">
        <v>180</v>
      </c>
      <c r="C702" s="104">
        <f>Primary!$C97</f>
        <v>3346</v>
      </c>
      <c r="D702" s="103">
        <f t="shared" ref="D702:D713" si="24">D604+1</f>
        <v>9</v>
      </c>
      <c r="E702" s="103">
        <f t="shared" si="23"/>
        <v>552</v>
      </c>
      <c r="F702" s="105">
        <f>Primary!J97</f>
        <v>0</v>
      </c>
      <c r="G702" s="105"/>
    </row>
    <row r="703" spans="1:7" x14ac:dyDescent="0.25">
      <c r="A703" s="165">
        <v>202223</v>
      </c>
      <c r="B703" s="103" t="s">
        <v>180</v>
      </c>
      <c r="C703" s="104">
        <f>Primary!$C98</f>
        <v>3351</v>
      </c>
      <c r="D703" s="103">
        <f t="shared" si="24"/>
        <v>9</v>
      </c>
      <c r="E703" s="103">
        <f t="shared" si="23"/>
        <v>552</v>
      </c>
      <c r="F703" s="105">
        <f>Primary!J98</f>
        <v>0</v>
      </c>
      <c r="G703" s="105"/>
    </row>
    <row r="704" spans="1:7" x14ac:dyDescent="0.25">
      <c r="A704" s="165">
        <v>202223</v>
      </c>
      <c r="B704" s="103" t="s">
        <v>180</v>
      </c>
      <c r="C704" s="104">
        <f>Primary!$C99</f>
        <v>3353</v>
      </c>
      <c r="D704" s="103">
        <f t="shared" si="24"/>
        <v>9</v>
      </c>
      <c r="E704" s="103">
        <f t="shared" si="23"/>
        <v>552</v>
      </c>
      <c r="F704" s="105">
        <f>Primary!J99</f>
        <v>0</v>
      </c>
      <c r="G704" s="105"/>
    </row>
    <row r="705" spans="1:8" x14ac:dyDescent="0.25">
      <c r="A705" s="165">
        <v>202223</v>
      </c>
      <c r="B705" s="103" t="s">
        <v>180</v>
      </c>
      <c r="C705" s="104">
        <f>Primary!$C100</f>
        <v>3354</v>
      </c>
      <c r="D705" s="103">
        <f t="shared" si="24"/>
        <v>9</v>
      </c>
      <c r="E705" s="103">
        <f t="shared" si="23"/>
        <v>552</v>
      </c>
      <c r="F705" s="105">
        <f>Primary!J100</f>
        <v>0</v>
      </c>
      <c r="G705" s="105"/>
    </row>
    <row r="706" spans="1:8" x14ac:dyDescent="0.25">
      <c r="A706" s="165">
        <v>202223</v>
      </c>
      <c r="B706" s="103" t="s">
        <v>180</v>
      </c>
      <c r="C706" s="104">
        <f>Primary!$C101</f>
        <v>3355</v>
      </c>
      <c r="D706" s="103">
        <f t="shared" si="24"/>
        <v>9</v>
      </c>
      <c r="E706" s="103">
        <f t="shared" si="23"/>
        <v>552</v>
      </c>
      <c r="F706" s="105">
        <f>Primary!J101</f>
        <v>0</v>
      </c>
      <c r="G706" s="105"/>
    </row>
    <row r="707" spans="1:8" x14ac:dyDescent="0.25">
      <c r="A707" s="165">
        <v>202223</v>
      </c>
      <c r="B707" s="103" t="s">
        <v>180</v>
      </c>
      <c r="C707" s="104">
        <f>Primary!$C102</f>
        <v>3357</v>
      </c>
      <c r="D707" s="103">
        <f t="shared" si="24"/>
        <v>9</v>
      </c>
      <c r="E707" s="103">
        <f t="shared" si="23"/>
        <v>552</v>
      </c>
      <c r="F707" s="105">
        <f>Primary!J102</f>
        <v>0</v>
      </c>
      <c r="G707" s="105"/>
    </row>
    <row r="708" spans="1:8" x14ac:dyDescent="0.25">
      <c r="A708" s="165">
        <v>202223</v>
      </c>
      <c r="B708" s="103" t="s">
        <v>180</v>
      </c>
      <c r="C708" s="104">
        <f>Primary!$C103</f>
        <v>3366</v>
      </c>
      <c r="D708" s="103">
        <f t="shared" si="24"/>
        <v>9</v>
      </c>
      <c r="E708" s="103">
        <f t="shared" si="23"/>
        <v>552</v>
      </c>
      <c r="F708" s="105">
        <f>Primary!J103</f>
        <v>0</v>
      </c>
      <c r="G708" s="105"/>
    </row>
    <row r="709" spans="1:8" x14ac:dyDescent="0.25">
      <c r="A709" s="165">
        <v>202223</v>
      </c>
      <c r="B709" s="103" t="s">
        <v>180</v>
      </c>
      <c r="C709" s="104">
        <f>Primary!$C104</f>
        <v>3370</v>
      </c>
      <c r="D709" s="103">
        <f t="shared" si="24"/>
        <v>9</v>
      </c>
      <c r="E709" s="103">
        <f t="shared" si="23"/>
        <v>552</v>
      </c>
      <c r="F709" s="105">
        <f>Primary!J104</f>
        <v>0</v>
      </c>
      <c r="G709" s="105"/>
    </row>
    <row r="710" spans="1:8" x14ac:dyDescent="0.25">
      <c r="A710" s="165">
        <v>202223</v>
      </c>
      <c r="B710" s="103" t="s">
        <v>180</v>
      </c>
      <c r="C710" s="104">
        <f>Primary!$C105</f>
        <v>3371</v>
      </c>
      <c r="D710" s="103">
        <f t="shared" si="24"/>
        <v>9</v>
      </c>
      <c r="E710" s="103">
        <f t="shared" si="23"/>
        <v>552</v>
      </c>
      <c r="F710" s="105">
        <f>Primary!J105</f>
        <v>0</v>
      </c>
      <c r="G710" s="105"/>
    </row>
    <row r="711" spans="1:8" x14ac:dyDescent="0.25">
      <c r="A711" s="165">
        <v>202223</v>
      </c>
      <c r="B711" s="103" t="s">
        <v>180</v>
      </c>
      <c r="C711" s="104">
        <f>Primary!$C106</f>
        <v>3373</v>
      </c>
      <c r="D711" s="103">
        <f t="shared" si="24"/>
        <v>9</v>
      </c>
      <c r="E711" s="103">
        <f t="shared" si="23"/>
        <v>552</v>
      </c>
      <c r="F711" s="105">
        <f>Primary!J106</f>
        <v>0</v>
      </c>
      <c r="G711" s="105"/>
    </row>
    <row r="712" spans="1:8" x14ac:dyDescent="0.25">
      <c r="A712" s="165">
        <v>202223</v>
      </c>
      <c r="B712" s="103" t="s">
        <v>180</v>
      </c>
      <c r="C712" s="104">
        <f>Primary!$C107</f>
        <v>3374</v>
      </c>
      <c r="D712" s="103">
        <f t="shared" si="24"/>
        <v>9</v>
      </c>
      <c r="E712" s="103">
        <f t="shared" si="23"/>
        <v>552</v>
      </c>
      <c r="F712" s="105">
        <f>Primary!J107</f>
        <v>0</v>
      </c>
      <c r="G712" s="105"/>
    </row>
    <row r="713" spans="1:8" x14ac:dyDescent="0.25">
      <c r="A713" s="165">
        <v>202223</v>
      </c>
      <c r="B713" s="103" t="s">
        <v>180</v>
      </c>
      <c r="C713" s="104">
        <f>Primary!$C108</f>
        <v>3375</v>
      </c>
      <c r="D713" s="103">
        <f t="shared" si="24"/>
        <v>9</v>
      </c>
      <c r="E713" s="103">
        <f t="shared" si="23"/>
        <v>552</v>
      </c>
      <c r="F713" s="105">
        <f>Primary!J108</f>
        <v>0</v>
      </c>
      <c r="G713" s="105"/>
    </row>
    <row r="714" spans="1:8" x14ac:dyDescent="0.25">
      <c r="A714" s="165">
        <v>202223</v>
      </c>
      <c r="B714" s="103" t="s">
        <v>180</v>
      </c>
      <c r="C714" s="104">
        <v>8882</v>
      </c>
      <c r="D714" s="103">
        <v>5</v>
      </c>
      <c r="E714" s="103">
        <f t="shared" ref="E714:E760" si="25">AuthCode</f>
        <v>552</v>
      </c>
      <c r="F714" s="105">
        <f>Primary!F110</f>
        <v>31071.5</v>
      </c>
    </row>
    <row r="715" spans="1:8" x14ac:dyDescent="0.25">
      <c r="A715" s="165">
        <v>202223</v>
      </c>
      <c r="B715" s="103" t="s">
        <v>180</v>
      </c>
      <c r="C715" s="104">
        <v>8882</v>
      </c>
      <c r="D715" s="103">
        <f>D714+1</f>
        <v>6</v>
      </c>
      <c r="E715" s="103">
        <f t="shared" si="25"/>
        <v>552</v>
      </c>
      <c r="F715" s="105">
        <f>Primary!G110</f>
        <v>124130.74</v>
      </c>
      <c r="G715" s="105"/>
    </row>
    <row r="716" spans="1:8" x14ac:dyDescent="0.25">
      <c r="A716" s="165">
        <v>202223</v>
      </c>
      <c r="B716" s="103" t="s">
        <v>180</v>
      </c>
      <c r="C716" s="104">
        <v>8882</v>
      </c>
      <c r="D716" s="103">
        <f>D715+1</f>
        <v>7</v>
      </c>
      <c r="E716" s="103">
        <f t="shared" si="25"/>
        <v>552</v>
      </c>
      <c r="F716" s="105">
        <f>Primary!H110</f>
        <v>3995.0031379238208</v>
      </c>
      <c r="G716" s="105"/>
    </row>
    <row r="717" spans="1:8" x14ac:dyDescent="0.25">
      <c r="A717" s="165">
        <v>202223</v>
      </c>
      <c r="B717" s="103" t="s">
        <v>180</v>
      </c>
      <c r="C717" s="104">
        <v>8882</v>
      </c>
      <c r="D717" s="103">
        <f>D716+1</f>
        <v>8</v>
      </c>
      <c r="E717" s="103">
        <f t="shared" si="25"/>
        <v>552</v>
      </c>
      <c r="F717" s="105">
        <f>Primary!I110</f>
        <v>15798.881355037214</v>
      </c>
      <c r="G717" s="105"/>
    </row>
    <row r="718" spans="1:8" x14ac:dyDescent="0.25">
      <c r="A718" s="165">
        <v>202223</v>
      </c>
      <c r="B718" s="103" t="s">
        <v>180</v>
      </c>
      <c r="C718" s="104">
        <v>8882</v>
      </c>
      <c r="D718" s="103">
        <f>D717+1</f>
        <v>9</v>
      </c>
      <c r="E718" s="103">
        <f t="shared" si="25"/>
        <v>552</v>
      </c>
      <c r="F718" s="105">
        <f>Primary!J110</f>
        <v>0</v>
      </c>
      <c r="G718" s="105"/>
      <c r="H718" s="108" t="s">
        <v>271</v>
      </c>
    </row>
    <row r="719" spans="1:8" x14ac:dyDescent="0.25">
      <c r="A719" s="165">
        <v>202223</v>
      </c>
      <c r="B719" s="103" t="s">
        <v>180</v>
      </c>
      <c r="C719" s="104">
        <v>8886</v>
      </c>
      <c r="D719" s="103">
        <v>5</v>
      </c>
      <c r="E719" s="103">
        <f t="shared" si="25"/>
        <v>552</v>
      </c>
      <c r="F719" s="105">
        <f>Middle!F18</f>
        <v>0</v>
      </c>
      <c r="G719" s="105"/>
    </row>
    <row r="720" spans="1:8" x14ac:dyDescent="0.25">
      <c r="A720" s="165">
        <v>202223</v>
      </c>
      <c r="B720" s="103" t="s">
        <v>180</v>
      </c>
      <c r="C720" s="104">
        <v>8886</v>
      </c>
      <c r="D720" s="103">
        <f>D719+1</f>
        <v>6</v>
      </c>
      <c r="E720" s="103">
        <f t="shared" si="25"/>
        <v>552</v>
      </c>
      <c r="F720" s="105">
        <f>Middle!G18</f>
        <v>0</v>
      </c>
      <c r="G720" s="105"/>
    </row>
    <row r="721" spans="1:8" x14ac:dyDescent="0.25">
      <c r="A721" s="165">
        <v>202223</v>
      </c>
      <c r="B721" s="103" t="s">
        <v>180</v>
      </c>
      <c r="C721" s="104">
        <v>8886</v>
      </c>
      <c r="D721" s="103">
        <f>D720+1</f>
        <v>7</v>
      </c>
      <c r="E721" s="103">
        <f t="shared" si="25"/>
        <v>552</v>
      </c>
      <c r="F721" s="105">
        <f>Middle!H18</f>
        <v>0</v>
      </c>
      <c r="G721" s="105"/>
    </row>
    <row r="722" spans="1:8" x14ac:dyDescent="0.25">
      <c r="A722" s="165">
        <v>202223</v>
      </c>
      <c r="B722" s="103" t="s">
        <v>180</v>
      </c>
      <c r="C722" s="104">
        <v>8886</v>
      </c>
      <c r="D722" s="103">
        <f>D721+1</f>
        <v>8</v>
      </c>
      <c r="E722" s="103">
        <f t="shared" si="25"/>
        <v>552</v>
      </c>
      <c r="F722" s="105">
        <f>Middle!I18</f>
        <v>0</v>
      </c>
      <c r="G722" s="105"/>
    </row>
    <row r="723" spans="1:8" x14ac:dyDescent="0.25">
      <c r="A723" s="165">
        <v>202223</v>
      </c>
      <c r="B723" s="103" t="s">
        <v>180</v>
      </c>
      <c r="C723" s="104">
        <v>8886</v>
      </c>
      <c r="D723" s="103">
        <f>D722+1</f>
        <v>9</v>
      </c>
      <c r="E723" s="103">
        <f t="shared" si="25"/>
        <v>552</v>
      </c>
      <c r="F723" s="105">
        <f>Middle!J18</f>
        <v>0</v>
      </c>
      <c r="G723" s="105"/>
      <c r="H723" s="109" t="s">
        <v>281</v>
      </c>
    </row>
    <row r="724" spans="1:8" x14ac:dyDescent="0.25">
      <c r="A724" s="165">
        <v>202223</v>
      </c>
      <c r="B724" s="103" t="s">
        <v>180</v>
      </c>
      <c r="C724" s="104">
        <f>Secondary!$C11</f>
        <v>4039</v>
      </c>
      <c r="D724" s="103">
        <v>3</v>
      </c>
      <c r="E724" s="103">
        <f t="shared" si="25"/>
        <v>552</v>
      </c>
      <c r="F724" s="105">
        <f>IF(Secondary!D11="o",Secondary!E11,0)</f>
        <v>0</v>
      </c>
      <c r="G724" s="105"/>
      <c r="H724" s="110" t="s">
        <v>278</v>
      </c>
    </row>
    <row r="725" spans="1:8" x14ac:dyDescent="0.25">
      <c r="A725" s="165">
        <v>202223</v>
      </c>
      <c r="B725" s="103" t="s">
        <v>180</v>
      </c>
      <c r="C725" s="104">
        <f>Secondary!$C12</f>
        <v>4041</v>
      </c>
      <c r="D725" s="103">
        <v>3</v>
      </c>
      <c r="E725" s="103">
        <f t="shared" si="25"/>
        <v>552</v>
      </c>
      <c r="F725" s="105">
        <f>IF(Secondary!D12="o",Secondary!E12,0)</f>
        <v>0</v>
      </c>
      <c r="G725" s="105"/>
    </row>
    <row r="726" spans="1:8" x14ac:dyDescent="0.25">
      <c r="A726" s="165">
        <v>202223</v>
      </c>
      <c r="B726" s="103" t="s">
        <v>180</v>
      </c>
      <c r="C726" s="104">
        <f>Secondary!$C13</f>
        <v>4042</v>
      </c>
      <c r="D726" s="103">
        <v>3</v>
      </c>
      <c r="E726" s="103">
        <f t="shared" si="25"/>
        <v>552</v>
      </c>
      <c r="F726" s="105">
        <f>IF(Secondary!D13="o",Secondary!E13,0)</f>
        <v>0</v>
      </c>
      <c r="G726" s="105"/>
    </row>
    <row r="727" spans="1:8" x14ac:dyDescent="0.25">
      <c r="A727" s="165">
        <v>202223</v>
      </c>
      <c r="B727" s="103" t="s">
        <v>180</v>
      </c>
      <c r="C727" s="104">
        <f>Secondary!$C14</f>
        <v>4049</v>
      </c>
      <c r="D727" s="103">
        <v>3</v>
      </c>
      <c r="E727" s="103">
        <f t="shared" si="25"/>
        <v>552</v>
      </c>
      <c r="F727" s="105">
        <f>IF(Secondary!D14="o",Secondary!E14,0)</f>
        <v>0</v>
      </c>
      <c r="G727" s="105"/>
    </row>
    <row r="728" spans="1:8" x14ac:dyDescent="0.25">
      <c r="A728" s="165">
        <v>202223</v>
      </c>
      <c r="B728" s="103" t="s">
        <v>180</v>
      </c>
      <c r="C728" s="104">
        <f>Secondary!$C15</f>
        <v>4051</v>
      </c>
      <c r="D728" s="103">
        <v>3</v>
      </c>
      <c r="E728" s="103">
        <f t="shared" si="25"/>
        <v>552</v>
      </c>
      <c r="F728" s="105">
        <f>IF(Secondary!D15="o",Secondary!E15,0)</f>
        <v>0</v>
      </c>
      <c r="G728" s="105"/>
    </row>
    <row r="729" spans="1:8" x14ac:dyDescent="0.25">
      <c r="A729" s="165">
        <v>202223</v>
      </c>
      <c r="B729" s="103" t="s">
        <v>180</v>
      </c>
      <c r="C729" s="104">
        <f>Secondary!$C16</f>
        <v>4054</v>
      </c>
      <c r="D729" s="103">
        <v>3</v>
      </c>
      <c r="E729" s="103">
        <f t="shared" si="25"/>
        <v>552</v>
      </c>
      <c r="F729" s="105">
        <f>IF(Secondary!D16="o",Secondary!E16,0)</f>
        <v>0</v>
      </c>
      <c r="G729" s="105"/>
    </row>
    <row r="730" spans="1:8" x14ac:dyDescent="0.25">
      <c r="A730" s="165">
        <v>202223</v>
      </c>
      <c r="B730" s="103" t="s">
        <v>180</v>
      </c>
      <c r="C730" s="104">
        <f>Secondary!$C17</f>
        <v>4070</v>
      </c>
      <c r="D730" s="103">
        <v>3</v>
      </c>
      <c r="E730" s="103">
        <f t="shared" si="25"/>
        <v>552</v>
      </c>
      <c r="F730" s="105">
        <f>IF(Secondary!D17="o",Secondary!E17,0)</f>
        <v>0</v>
      </c>
      <c r="G730" s="105"/>
    </row>
    <row r="731" spans="1:8" x14ac:dyDescent="0.25">
      <c r="A731" s="165">
        <v>202223</v>
      </c>
      <c r="B731" s="103" t="s">
        <v>180</v>
      </c>
      <c r="C731" s="104">
        <f>Secondary!$C18</f>
        <v>4071</v>
      </c>
      <c r="D731" s="103">
        <v>3</v>
      </c>
      <c r="E731" s="103">
        <f t="shared" si="25"/>
        <v>552</v>
      </c>
      <c r="F731" s="105">
        <f>IF(Secondary!D18="o",Secondary!E18,0)</f>
        <v>0</v>
      </c>
      <c r="G731" s="105"/>
    </row>
    <row r="732" spans="1:8" x14ac:dyDescent="0.25">
      <c r="A732" s="165">
        <v>202223</v>
      </c>
      <c r="B732" s="103" t="s">
        <v>180</v>
      </c>
      <c r="C732" s="104">
        <f>Secondary!$C19</f>
        <v>4072</v>
      </c>
      <c r="D732" s="103">
        <v>3</v>
      </c>
      <c r="E732" s="103">
        <f t="shared" si="25"/>
        <v>552</v>
      </c>
      <c r="F732" s="105">
        <f>IF(Secondary!D19="o",Secondary!E19,0)</f>
        <v>0</v>
      </c>
      <c r="G732" s="105"/>
    </row>
    <row r="733" spans="1:8" x14ac:dyDescent="0.25">
      <c r="A733" s="165">
        <v>202223</v>
      </c>
      <c r="B733" s="103" t="s">
        <v>180</v>
      </c>
      <c r="C733" s="104">
        <f>Secondary!$C20</f>
        <v>4074</v>
      </c>
      <c r="D733" s="103">
        <v>3</v>
      </c>
      <c r="E733" s="103">
        <f t="shared" si="25"/>
        <v>552</v>
      </c>
      <c r="F733" s="105">
        <f>IF(Secondary!D20="o",Secondary!E20,0)</f>
        <v>0</v>
      </c>
      <c r="G733" s="105"/>
    </row>
    <row r="734" spans="1:8" x14ac:dyDescent="0.25">
      <c r="A734" s="165">
        <v>202223</v>
      </c>
      <c r="B734" s="103" t="s">
        <v>180</v>
      </c>
      <c r="C734" s="104">
        <f>Secondary!$C21</f>
        <v>4075</v>
      </c>
      <c r="D734" s="103">
        <v>3</v>
      </c>
      <c r="E734" s="103">
        <f t="shared" si="25"/>
        <v>552</v>
      </c>
      <c r="F734" s="105">
        <f>IF(Secondary!D21="o",Secondary!E21,0)</f>
        <v>0</v>
      </c>
      <c r="G734" s="105"/>
    </row>
    <row r="735" spans="1:8" x14ac:dyDescent="0.25">
      <c r="A735" s="165">
        <v>202223</v>
      </c>
      <c r="B735" s="103" t="s">
        <v>180</v>
      </c>
      <c r="C735" s="104">
        <f>Secondary!$C22</f>
        <v>4076</v>
      </c>
      <c r="D735" s="103">
        <v>3</v>
      </c>
      <c r="E735" s="103">
        <f t="shared" si="25"/>
        <v>552</v>
      </c>
      <c r="F735" s="105">
        <f>IF(Secondary!D22="o",Secondary!E22,0)</f>
        <v>0</v>
      </c>
      <c r="G735" s="105"/>
    </row>
    <row r="736" spans="1:8" x14ac:dyDescent="0.25">
      <c r="A736" s="165">
        <v>202223</v>
      </c>
      <c r="B736" s="103" t="s">
        <v>180</v>
      </c>
      <c r="C736" s="104">
        <f>Secondary!$C23</f>
        <v>4600</v>
      </c>
      <c r="D736" s="103">
        <v>3</v>
      </c>
      <c r="E736" s="103">
        <f t="shared" si="25"/>
        <v>552</v>
      </c>
      <c r="F736" s="105">
        <f>IF(Secondary!D23="o",Secondary!E23,0)</f>
        <v>0</v>
      </c>
      <c r="G736" s="105"/>
    </row>
    <row r="737" spans="1:7" x14ac:dyDescent="0.25">
      <c r="A737" s="165">
        <v>202223</v>
      </c>
      <c r="B737" s="103" t="s">
        <v>180</v>
      </c>
      <c r="C737" s="104">
        <f>Secondary!$C24</f>
        <v>4607</v>
      </c>
      <c r="D737" s="103">
        <v>3</v>
      </c>
      <c r="E737" s="103">
        <f t="shared" si="25"/>
        <v>552</v>
      </c>
      <c r="F737" s="105">
        <f>IF(Secondary!D24="o",Secondary!E24,0)</f>
        <v>0</v>
      </c>
      <c r="G737" s="105"/>
    </row>
    <row r="738" spans="1:7" x14ac:dyDescent="0.25">
      <c r="A738" s="165">
        <v>202223</v>
      </c>
      <c r="B738" s="103" t="s">
        <v>180</v>
      </c>
      <c r="C738" s="104">
        <f>Secondary!$C25</f>
        <v>4608</v>
      </c>
      <c r="D738" s="103">
        <v>3</v>
      </c>
      <c r="E738" s="103">
        <f t="shared" si="25"/>
        <v>552</v>
      </c>
      <c r="F738" s="105">
        <f>IF(Secondary!D25="o",Secondary!E25,0)</f>
        <v>0</v>
      </c>
      <c r="G738" s="105"/>
    </row>
    <row r="739" spans="1:7" x14ac:dyDescent="0.25">
      <c r="A739" s="165">
        <v>202223</v>
      </c>
      <c r="B739" s="103" t="s">
        <v>180</v>
      </c>
      <c r="C739" s="104">
        <f>Secondary!$C26</f>
        <v>4609</v>
      </c>
      <c r="D739" s="103">
        <v>3</v>
      </c>
      <c r="E739" s="103">
        <f t="shared" si="25"/>
        <v>552</v>
      </c>
      <c r="F739" s="105">
        <f>IF(Secondary!D26="o",Secondary!E26,0)</f>
        <v>0</v>
      </c>
      <c r="G739" s="105"/>
    </row>
    <row r="740" spans="1:7" x14ac:dyDescent="0.25">
      <c r="A740" s="165">
        <v>202223</v>
      </c>
      <c r="B740" s="103" t="s">
        <v>180</v>
      </c>
      <c r="C740" s="104">
        <f>Secondary!$C27</f>
        <v>4611</v>
      </c>
      <c r="D740" s="103">
        <v>3</v>
      </c>
      <c r="E740" s="103">
        <f t="shared" si="25"/>
        <v>552</v>
      </c>
      <c r="F740" s="105">
        <f>IF(Secondary!D27="o",Secondary!E27,0)</f>
        <v>0</v>
      </c>
      <c r="G740" s="105"/>
    </row>
    <row r="741" spans="1:7" x14ac:dyDescent="0.25">
      <c r="A741" s="165">
        <v>202223</v>
      </c>
      <c r="B741" s="103" t="s">
        <v>180</v>
      </c>
      <c r="C741" s="104">
        <f>Secondary!$C28</f>
        <v>5403</v>
      </c>
      <c r="D741" s="103">
        <v>3</v>
      </c>
      <c r="E741" s="103">
        <f t="shared" si="25"/>
        <v>552</v>
      </c>
      <c r="F741" s="105">
        <f>IF(Secondary!D28="o",Secondary!E28,0)</f>
        <v>0</v>
      </c>
      <c r="G741" s="105"/>
    </row>
    <row r="742" spans="1:7" x14ac:dyDescent="0.25">
      <c r="A742" s="165">
        <v>202223</v>
      </c>
      <c r="B742" s="103" t="s">
        <v>180</v>
      </c>
      <c r="C742" s="104">
        <f>Secondary!$C11</f>
        <v>4039</v>
      </c>
      <c r="D742" s="103">
        <f t="shared" ref="D742:D773" si="26">D724+1</f>
        <v>4</v>
      </c>
      <c r="E742" s="103">
        <f t="shared" si="25"/>
        <v>552</v>
      </c>
      <c r="F742" s="105">
        <f>IF(Secondary!D11="c",Secondary!E11,0)</f>
        <v>0</v>
      </c>
      <c r="G742" s="105"/>
    </row>
    <row r="743" spans="1:7" x14ac:dyDescent="0.25">
      <c r="A743" s="165">
        <v>202223</v>
      </c>
      <c r="B743" s="103" t="s">
        <v>180</v>
      </c>
      <c r="C743" s="104">
        <f>Secondary!$C12</f>
        <v>4041</v>
      </c>
      <c r="D743" s="103">
        <f t="shared" si="26"/>
        <v>4</v>
      </c>
      <c r="E743" s="103">
        <f t="shared" si="25"/>
        <v>552</v>
      </c>
      <c r="F743" s="105">
        <f>IF(Secondary!D12="c",Secondary!E12,0)</f>
        <v>0</v>
      </c>
      <c r="G743" s="105"/>
    </row>
    <row r="744" spans="1:7" x14ac:dyDescent="0.25">
      <c r="A744" s="165">
        <v>202223</v>
      </c>
      <c r="B744" s="103" t="s">
        <v>180</v>
      </c>
      <c r="C744" s="104">
        <f>Secondary!$C13</f>
        <v>4042</v>
      </c>
      <c r="D744" s="103">
        <f t="shared" si="26"/>
        <v>4</v>
      </c>
      <c r="E744" s="103">
        <f t="shared" si="25"/>
        <v>552</v>
      </c>
      <c r="F744" s="105">
        <f>IF(Secondary!D13="c",Secondary!E13,0)</f>
        <v>0</v>
      </c>
      <c r="G744" s="105"/>
    </row>
    <row r="745" spans="1:7" x14ac:dyDescent="0.25">
      <c r="A745" s="165">
        <v>202223</v>
      </c>
      <c r="B745" s="103" t="s">
        <v>180</v>
      </c>
      <c r="C745" s="104">
        <f>Secondary!$C14</f>
        <v>4049</v>
      </c>
      <c r="D745" s="103">
        <f t="shared" si="26"/>
        <v>4</v>
      </c>
      <c r="E745" s="103">
        <f t="shared" si="25"/>
        <v>552</v>
      </c>
      <c r="F745" s="105">
        <f>IF(Secondary!D14="c",Secondary!E14,0)</f>
        <v>0</v>
      </c>
      <c r="G745" s="105"/>
    </row>
    <row r="746" spans="1:7" x14ac:dyDescent="0.25">
      <c r="A746" s="165">
        <v>202223</v>
      </c>
      <c r="B746" s="103" t="s">
        <v>180</v>
      </c>
      <c r="C746" s="104">
        <f>Secondary!$C15</f>
        <v>4051</v>
      </c>
      <c r="D746" s="103">
        <f t="shared" si="26"/>
        <v>4</v>
      </c>
      <c r="E746" s="103">
        <f t="shared" si="25"/>
        <v>552</v>
      </c>
      <c r="F746" s="105">
        <f>IF(Secondary!D15="c",Secondary!E15,0)</f>
        <v>0</v>
      </c>
      <c r="G746" s="105"/>
    </row>
    <row r="747" spans="1:7" x14ac:dyDescent="0.25">
      <c r="A747" s="165">
        <v>202223</v>
      </c>
      <c r="B747" s="103" t="s">
        <v>180</v>
      </c>
      <c r="C747" s="104">
        <f>Secondary!$C16</f>
        <v>4054</v>
      </c>
      <c r="D747" s="103">
        <f t="shared" si="26"/>
        <v>4</v>
      </c>
      <c r="E747" s="103">
        <f t="shared" si="25"/>
        <v>552</v>
      </c>
      <c r="F747" s="105">
        <f>IF(Secondary!D16="c",Secondary!E16,0)</f>
        <v>0</v>
      </c>
      <c r="G747" s="105"/>
    </row>
    <row r="748" spans="1:7" x14ac:dyDescent="0.25">
      <c r="A748" s="165">
        <v>202223</v>
      </c>
      <c r="B748" s="103" t="s">
        <v>180</v>
      </c>
      <c r="C748" s="104">
        <f>Secondary!$C17</f>
        <v>4070</v>
      </c>
      <c r="D748" s="103">
        <f t="shared" si="26"/>
        <v>4</v>
      </c>
      <c r="E748" s="103">
        <f t="shared" si="25"/>
        <v>552</v>
      </c>
      <c r="F748" s="105">
        <f>IF(Secondary!D17="c",Secondary!E17,0)</f>
        <v>0</v>
      </c>
      <c r="G748" s="105"/>
    </row>
    <row r="749" spans="1:7" x14ac:dyDescent="0.25">
      <c r="A749" s="165">
        <v>202223</v>
      </c>
      <c r="B749" s="103" t="s">
        <v>180</v>
      </c>
      <c r="C749" s="104">
        <f>Secondary!$C18</f>
        <v>4071</v>
      </c>
      <c r="D749" s="103">
        <f t="shared" si="26"/>
        <v>4</v>
      </c>
      <c r="E749" s="103">
        <f t="shared" si="25"/>
        <v>552</v>
      </c>
      <c r="F749" s="105">
        <f>IF(Secondary!D18="c",Secondary!E18,0)</f>
        <v>0</v>
      </c>
      <c r="G749" s="105"/>
    </row>
    <row r="750" spans="1:7" x14ac:dyDescent="0.25">
      <c r="A750" s="165">
        <v>202223</v>
      </c>
      <c r="B750" s="103" t="s">
        <v>180</v>
      </c>
      <c r="C750" s="104">
        <f>Secondary!$C19</f>
        <v>4072</v>
      </c>
      <c r="D750" s="103">
        <f t="shared" si="26"/>
        <v>4</v>
      </c>
      <c r="E750" s="103">
        <f t="shared" si="25"/>
        <v>552</v>
      </c>
      <c r="F750" s="105">
        <f>IF(Secondary!D19="c",Secondary!E19,0)</f>
        <v>0</v>
      </c>
      <c r="G750" s="105"/>
    </row>
    <row r="751" spans="1:7" x14ac:dyDescent="0.25">
      <c r="A751" s="165">
        <v>202223</v>
      </c>
      <c r="B751" s="103" t="s">
        <v>180</v>
      </c>
      <c r="C751" s="104">
        <f>Secondary!$C20</f>
        <v>4074</v>
      </c>
      <c r="D751" s="103">
        <f t="shared" si="26"/>
        <v>4</v>
      </c>
      <c r="E751" s="103">
        <f t="shared" si="25"/>
        <v>552</v>
      </c>
      <c r="F751" s="105">
        <f>IF(Secondary!D20="c",Secondary!E20,0)</f>
        <v>0</v>
      </c>
      <c r="G751" s="105"/>
    </row>
    <row r="752" spans="1:7" x14ac:dyDescent="0.25">
      <c r="A752" s="165">
        <v>202223</v>
      </c>
      <c r="B752" s="103" t="s">
        <v>180</v>
      </c>
      <c r="C752" s="104">
        <f>Secondary!$C21</f>
        <v>4075</v>
      </c>
      <c r="D752" s="103">
        <f t="shared" si="26"/>
        <v>4</v>
      </c>
      <c r="E752" s="103">
        <f t="shared" si="25"/>
        <v>552</v>
      </c>
      <c r="F752" s="105">
        <f>IF(Secondary!D21="c",Secondary!E21,0)</f>
        <v>0</v>
      </c>
      <c r="G752" s="105"/>
    </row>
    <row r="753" spans="1:7" x14ac:dyDescent="0.25">
      <c r="A753" s="165">
        <v>202223</v>
      </c>
      <c r="B753" s="103" t="s">
        <v>180</v>
      </c>
      <c r="C753" s="104">
        <f>Secondary!$C22</f>
        <v>4076</v>
      </c>
      <c r="D753" s="103">
        <f t="shared" si="26"/>
        <v>4</v>
      </c>
      <c r="E753" s="103">
        <f t="shared" si="25"/>
        <v>552</v>
      </c>
      <c r="F753" s="105">
        <f>IF(Secondary!D22="c",Secondary!E22,0)</f>
        <v>0</v>
      </c>
      <c r="G753" s="105"/>
    </row>
    <row r="754" spans="1:7" x14ac:dyDescent="0.25">
      <c r="A754" s="165">
        <v>202223</v>
      </c>
      <c r="B754" s="103" t="s">
        <v>180</v>
      </c>
      <c r="C754" s="104">
        <f>Secondary!$C23</f>
        <v>4600</v>
      </c>
      <c r="D754" s="103">
        <f t="shared" si="26"/>
        <v>4</v>
      </c>
      <c r="E754" s="103">
        <f t="shared" si="25"/>
        <v>552</v>
      </c>
      <c r="F754" s="105">
        <f>IF(Secondary!D23="c",Secondary!E23,0)</f>
        <v>0</v>
      </c>
      <c r="G754" s="105"/>
    </row>
    <row r="755" spans="1:7" x14ac:dyDescent="0.25">
      <c r="A755" s="165">
        <v>202223</v>
      </c>
      <c r="B755" s="103" t="s">
        <v>180</v>
      </c>
      <c r="C755" s="104">
        <f>Secondary!$C24</f>
        <v>4607</v>
      </c>
      <c r="D755" s="103">
        <f t="shared" si="26"/>
        <v>4</v>
      </c>
      <c r="E755" s="103">
        <f t="shared" si="25"/>
        <v>552</v>
      </c>
      <c r="F755" s="105">
        <f>IF(Secondary!D24="c",Secondary!E24,0)</f>
        <v>0</v>
      </c>
      <c r="G755" s="105"/>
    </row>
    <row r="756" spans="1:7" x14ac:dyDescent="0.25">
      <c r="A756" s="165">
        <v>202223</v>
      </c>
      <c r="B756" s="103" t="s">
        <v>180</v>
      </c>
      <c r="C756" s="104">
        <f>Secondary!$C25</f>
        <v>4608</v>
      </c>
      <c r="D756" s="103">
        <f t="shared" si="26"/>
        <v>4</v>
      </c>
      <c r="E756" s="103">
        <f t="shared" si="25"/>
        <v>552</v>
      </c>
      <c r="F756" s="105">
        <f>IF(Secondary!D25="c",Secondary!E25,0)</f>
        <v>0</v>
      </c>
      <c r="G756" s="105"/>
    </row>
    <row r="757" spans="1:7" x14ac:dyDescent="0.25">
      <c r="A757" s="165">
        <v>202223</v>
      </c>
      <c r="B757" s="103" t="s">
        <v>180</v>
      </c>
      <c r="C757" s="104">
        <f>Secondary!$C26</f>
        <v>4609</v>
      </c>
      <c r="D757" s="103">
        <f t="shared" si="26"/>
        <v>4</v>
      </c>
      <c r="E757" s="103">
        <f t="shared" si="25"/>
        <v>552</v>
      </c>
      <c r="F757" s="105">
        <f>IF(Secondary!D26="c",Secondary!E26,0)</f>
        <v>0</v>
      </c>
      <c r="G757" s="105"/>
    </row>
    <row r="758" spans="1:7" x14ac:dyDescent="0.25">
      <c r="A758" s="165">
        <v>202223</v>
      </c>
      <c r="B758" s="103" t="s">
        <v>180</v>
      </c>
      <c r="C758" s="104">
        <f>Secondary!$C27</f>
        <v>4611</v>
      </c>
      <c r="D758" s="103">
        <f t="shared" si="26"/>
        <v>4</v>
      </c>
      <c r="E758" s="103">
        <f t="shared" si="25"/>
        <v>552</v>
      </c>
      <c r="F758" s="105">
        <f>IF(Secondary!D27="c",Secondary!E27,0)</f>
        <v>0</v>
      </c>
      <c r="G758" s="105"/>
    </row>
    <row r="759" spans="1:7" x14ac:dyDescent="0.25">
      <c r="A759" s="165">
        <v>202223</v>
      </c>
      <c r="B759" s="103" t="s">
        <v>180</v>
      </c>
      <c r="C759" s="104">
        <f>Secondary!$C28</f>
        <v>5403</v>
      </c>
      <c r="D759" s="103">
        <f t="shared" si="26"/>
        <v>4</v>
      </c>
      <c r="E759" s="103">
        <f t="shared" si="25"/>
        <v>552</v>
      </c>
      <c r="F759" s="105">
        <f>IF(Secondary!D28="c",Secondary!E28,0)</f>
        <v>0</v>
      </c>
      <c r="G759" s="105"/>
    </row>
    <row r="760" spans="1:7" x14ac:dyDescent="0.25">
      <c r="A760" s="165">
        <v>202223</v>
      </c>
      <c r="B760" s="103" t="s">
        <v>180</v>
      </c>
      <c r="C760" s="104">
        <f>Secondary!$C11</f>
        <v>4039</v>
      </c>
      <c r="D760" s="103">
        <f t="shared" si="26"/>
        <v>5</v>
      </c>
      <c r="E760" s="103">
        <f t="shared" si="25"/>
        <v>552</v>
      </c>
      <c r="F760" s="105">
        <f>Secondary!F11</f>
        <v>1792</v>
      </c>
      <c r="G760" s="105"/>
    </row>
    <row r="761" spans="1:7" x14ac:dyDescent="0.25">
      <c r="A761" s="165">
        <v>202223</v>
      </c>
      <c r="B761" s="103" t="s">
        <v>180</v>
      </c>
      <c r="C761" s="104">
        <f>Secondary!$C12</f>
        <v>4041</v>
      </c>
      <c r="D761" s="103">
        <f t="shared" si="26"/>
        <v>5</v>
      </c>
      <c r="E761" s="103">
        <f t="shared" ref="E761:E815" si="27">AuthCode</f>
        <v>552</v>
      </c>
      <c r="F761" s="105">
        <f>Secondary!F12</f>
        <v>729</v>
      </c>
      <c r="G761" s="105"/>
    </row>
    <row r="762" spans="1:7" x14ac:dyDescent="0.25">
      <c r="A762" s="165">
        <v>202223</v>
      </c>
      <c r="B762" s="103" t="s">
        <v>180</v>
      </c>
      <c r="C762" s="104">
        <f>Secondary!$C13</f>
        <v>4042</v>
      </c>
      <c r="D762" s="103">
        <f t="shared" si="26"/>
        <v>5</v>
      </c>
      <c r="E762" s="103">
        <f t="shared" si="27"/>
        <v>552</v>
      </c>
      <c r="F762" s="105">
        <f>Secondary!F13</f>
        <v>1818</v>
      </c>
      <c r="G762" s="105"/>
    </row>
    <row r="763" spans="1:7" x14ac:dyDescent="0.25">
      <c r="A763" s="165">
        <v>202223</v>
      </c>
      <c r="B763" s="103" t="s">
        <v>180</v>
      </c>
      <c r="C763" s="104">
        <f>Secondary!$C14</f>
        <v>4049</v>
      </c>
      <c r="D763" s="103">
        <f t="shared" si="26"/>
        <v>5</v>
      </c>
      <c r="E763" s="103">
        <f t="shared" si="27"/>
        <v>552</v>
      </c>
      <c r="F763" s="105">
        <f>Secondary!F14</f>
        <v>884</v>
      </c>
      <c r="G763" s="105"/>
    </row>
    <row r="764" spans="1:7" x14ac:dyDescent="0.25">
      <c r="A764" s="165">
        <v>202223</v>
      </c>
      <c r="B764" s="103" t="s">
        <v>180</v>
      </c>
      <c r="C764" s="104">
        <f>Secondary!$C15</f>
        <v>4051</v>
      </c>
      <c r="D764" s="103">
        <f t="shared" si="26"/>
        <v>5</v>
      </c>
      <c r="E764" s="103">
        <f t="shared" si="27"/>
        <v>552</v>
      </c>
      <c r="F764" s="105">
        <f>Secondary!F15</f>
        <v>1642</v>
      </c>
      <c r="G764" s="105"/>
    </row>
    <row r="765" spans="1:7" x14ac:dyDescent="0.25">
      <c r="A765" s="165">
        <v>202223</v>
      </c>
      <c r="B765" s="103" t="s">
        <v>180</v>
      </c>
      <c r="C765" s="104">
        <f>Secondary!$C16</f>
        <v>4054</v>
      </c>
      <c r="D765" s="103">
        <f t="shared" si="26"/>
        <v>5</v>
      </c>
      <c r="E765" s="103">
        <f t="shared" si="27"/>
        <v>552</v>
      </c>
      <c r="F765" s="105">
        <f>Secondary!F16</f>
        <v>1111</v>
      </c>
      <c r="G765" s="105"/>
    </row>
    <row r="766" spans="1:7" x14ac:dyDescent="0.25">
      <c r="A766" s="165">
        <v>202223</v>
      </c>
      <c r="B766" s="103" t="s">
        <v>180</v>
      </c>
      <c r="C766" s="104">
        <f>Secondary!$C17</f>
        <v>4070</v>
      </c>
      <c r="D766" s="103">
        <f t="shared" si="26"/>
        <v>5</v>
      </c>
      <c r="E766" s="103">
        <f t="shared" si="27"/>
        <v>552</v>
      </c>
      <c r="F766" s="105">
        <f>Secondary!F17</f>
        <v>1299</v>
      </c>
      <c r="G766" s="105"/>
    </row>
    <row r="767" spans="1:7" x14ac:dyDescent="0.25">
      <c r="A767" s="165">
        <v>202223</v>
      </c>
      <c r="B767" s="103" t="s">
        <v>180</v>
      </c>
      <c r="C767" s="104">
        <f>Secondary!$C18</f>
        <v>4071</v>
      </c>
      <c r="D767" s="103">
        <f t="shared" si="26"/>
        <v>5</v>
      </c>
      <c r="E767" s="103">
        <f t="shared" si="27"/>
        <v>552</v>
      </c>
      <c r="F767" s="105">
        <f>Secondary!F18</f>
        <v>1407</v>
      </c>
      <c r="G767" s="105"/>
    </row>
    <row r="768" spans="1:7" x14ac:dyDescent="0.25">
      <c r="A768" s="165">
        <v>202223</v>
      </c>
      <c r="B768" s="103" t="s">
        <v>180</v>
      </c>
      <c r="C768" s="104">
        <f>Secondary!$C19</f>
        <v>4072</v>
      </c>
      <c r="D768" s="103">
        <f t="shared" si="26"/>
        <v>5</v>
      </c>
      <c r="E768" s="103">
        <f t="shared" si="27"/>
        <v>552</v>
      </c>
      <c r="F768" s="105">
        <f>Secondary!F19</f>
        <v>1155</v>
      </c>
      <c r="G768" s="105"/>
    </row>
    <row r="769" spans="1:7" x14ac:dyDescent="0.25">
      <c r="A769" s="165">
        <v>202223</v>
      </c>
      <c r="B769" s="103" t="s">
        <v>180</v>
      </c>
      <c r="C769" s="104">
        <f>Secondary!$C20</f>
        <v>4074</v>
      </c>
      <c r="D769" s="103">
        <f t="shared" si="26"/>
        <v>5</v>
      </c>
      <c r="E769" s="103">
        <f t="shared" si="27"/>
        <v>552</v>
      </c>
      <c r="F769" s="105">
        <f>Secondary!F20</f>
        <v>908</v>
      </c>
      <c r="G769" s="105"/>
    </row>
    <row r="770" spans="1:7" x14ac:dyDescent="0.25">
      <c r="A770" s="165">
        <v>202223</v>
      </c>
      <c r="B770" s="103" t="s">
        <v>180</v>
      </c>
      <c r="C770" s="104">
        <f>Secondary!$C21</f>
        <v>4075</v>
      </c>
      <c r="D770" s="103">
        <f t="shared" si="26"/>
        <v>5</v>
      </c>
      <c r="E770" s="103">
        <f t="shared" si="27"/>
        <v>552</v>
      </c>
      <c r="F770" s="105">
        <f>Secondary!F21</f>
        <v>1018</v>
      </c>
      <c r="G770" s="105"/>
    </row>
    <row r="771" spans="1:7" x14ac:dyDescent="0.25">
      <c r="A771" s="165">
        <v>202223</v>
      </c>
      <c r="B771" s="103" t="s">
        <v>180</v>
      </c>
      <c r="C771" s="104">
        <f>Secondary!$C22</f>
        <v>4076</v>
      </c>
      <c r="D771" s="103">
        <f t="shared" si="26"/>
        <v>5</v>
      </c>
      <c r="E771" s="103">
        <f t="shared" si="27"/>
        <v>552</v>
      </c>
      <c r="F771" s="105">
        <f>Secondary!F22</f>
        <v>1162</v>
      </c>
      <c r="G771" s="105"/>
    </row>
    <row r="772" spans="1:7" x14ac:dyDescent="0.25">
      <c r="A772" s="165">
        <v>202223</v>
      </c>
      <c r="B772" s="103" t="s">
        <v>180</v>
      </c>
      <c r="C772" s="104">
        <f>Secondary!$C23</f>
        <v>4600</v>
      </c>
      <c r="D772" s="103">
        <f t="shared" si="26"/>
        <v>5</v>
      </c>
      <c r="E772" s="103">
        <f t="shared" si="27"/>
        <v>552</v>
      </c>
      <c r="F772" s="105">
        <f>Secondary!F23</f>
        <v>926</v>
      </c>
      <c r="G772" s="105"/>
    </row>
    <row r="773" spans="1:7" x14ac:dyDescent="0.25">
      <c r="A773" s="165">
        <v>202223</v>
      </c>
      <c r="B773" s="103" t="s">
        <v>180</v>
      </c>
      <c r="C773" s="104">
        <f>Secondary!$C24</f>
        <v>4607</v>
      </c>
      <c r="D773" s="103">
        <f t="shared" si="26"/>
        <v>5</v>
      </c>
      <c r="E773" s="103">
        <f t="shared" si="27"/>
        <v>552</v>
      </c>
      <c r="F773" s="105">
        <f>Secondary!F24</f>
        <v>787</v>
      </c>
      <c r="G773" s="105"/>
    </row>
    <row r="774" spans="1:7" x14ac:dyDescent="0.25">
      <c r="A774" s="165">
        <v>202223</v>
      </c>
      <c r="B774" s="103" t="s">
        <v>180</v>
      </c>
      <c r="C774" s="104">
        <f>Secondary!$C25</f>
        <v>4608</v>
      </c>
      <c r="D774" s="103">
        <f t="shared" ref="D774:D805" si="28">D756+1</f>
        <v>5</v>
      </c>
      <c r="E774" s="103">
        <f t="shared" si="27"/>
        <v>552</v>
      </c>
      <c r="F774" s="105">
        <f>Secondary!F25</f>
        <v>1243</v>
      </c>
      <c r="G774" s="105"/>
    </row>
    <row r="775" spans="1:7" x14ac:dyDescent="0.25">
      <c r="A775" s="165">
        <v>202223</v>
      </c>
      <c r="B775" s="103" t="s">
        <v>180</v>
      </c>
      <c r="C775" s="104">
        <f>Secondary!$C26</f>
        <v>4609</v>
      </c>
      <c r="D775" s="103">
        <f t="shared" si="28"/>
        <v>5</v>
      </c>
      <c r="E775" s="103">
        <f t="shared" si="27"/>
        <v>552</v>
      </c>
      <c r="F775" s="105">
        <f>Secondary!F26</f>
        <v>1380</v>
      </c>
      <c r="G775" s="105"/>
    </row>
    <row r="776" spans="1:7" x14ac:dyDescent="0.25">
      <c r="A776" s="165">
        <v>202223</v>
      </c>
      <c r="B776" s="103" t="s">
        <v>180</v>
      </c>
      <c r="C776" s="104">
        <f>Secondary!$C27</f>
        <v>4611</v>
      </c>
      <c r="D776" s="103">
        <f t="shared" si="28"/>
        <v>5</v>
      </c>
      <c r="E776" s="103">
        <f t="shared" si="27"/>
        <v>552</v>
      </c>
      <c r="F776" s="105">
        <f>Secondary!F27</f>
        <v>1076</v>
      </c>
      <c r="G776" s="105"/>
    </row>
    <row r="777" spans="1:7" x14ac:dyDescent="0.25">
      <c r="A777" s="165">
        <v>202223</v>
      </c>
      <c r="B777" s="103" t="s">
        <v>180</v>
      </c>
      <c r="C777" s="104">
        <f>Secondary!$C28</f>
        <v>5403</v>
      </c>
      <c r="D777" s="103">
        <f t="shared" si="28"/>
        <v>5</v>
      </c>
      <c r="E777" s="103">
        <f t="shared" si="27"/>
        <v>552</v>
      </c>
      <c r="F777" s="105">
        <f>Secondary!F28</f>
        <v>2431</v>
      </c>
      <c r="G777" s="105"/>
    </row>
    <row r="778" spans="1:7" x14ac:dyDescent="0.25">
      <c r="A778" s="165">
        <v>202223</v>
      </c>
      <c r="B778" s="103" t="s">
        <v>180</v>
      </c>
      <c r="C778" s="104">
        <f>Secondary!$C11</f>
        <v>4039</v>
      </c>
      <c r="D778" s="103">
        <f t="shared" si="28"/>
        <v>6</v>
      </c>
      <c r="E778" s="103">
        <f t="shared" si="27"/>
        <v>552</v>
      </c>
      <c r="F778" s="105">
        <f>Secondary!G11</f>
        <v>8286.59</v>
      </c>
      <c r="G778" s="105"/>
    </row>
    <row r="779" spans="1:7" x14ac:dyDescent="0.25">
      <c r="A779" s="165">
        <v>202223</v>
      </c>
      <c r="B779" s="103" t="s">
        <v>180</v>
      </c>
      <c r="C779" s="104">
        <f>Secondary!$C12</f>
        <v>4041</v>
      </c>
      <c r="D779" s="103">
        <f t="shared" si="28"/>
        <v>6</v>
      </c>
      <c r="E779" s="103">
        <f t="shared" si="27"/>
        <v>552</v>
      </c>
      <c r="F779" s="105">
        <f>Secondary!G12</f>
        <v>4538.7900000000009</v>
      </c>
      <c r="G779" s="105"/>
    </row>
    <row r="780" spans="1:7" x14ac:dyDescent="0.25">
      <c r="A780" s="165">
        <v>202223</v>
      </c>
      <c r="B780" s="103" t="s">
        <v>180</v>
      </c>
      <c r="C780" s="104">
        <f>Secondary!$C13</f>
        <v>4042</v>
      </c>
      <c r="D780" s="103">
        <f t="shared" si="28"/>
        <v>6</v>
      </c>
      <c r="E780" s="103">
        <f t="shared" si="27"/>
        <v>552</v>
      </c>
      <c r="F780" s="105">
        <f>Secondary!G13</f>
        <v>9354.58</v>
      </c>
      <c r="G780" s="105"/>
    </row>
    <row r="781" spans="1:7" x14ac:dyDescent="0.25">
      <c r="A781" s="165">
        <v>202223</v>
      </c>
      <c r="B781" s="103" t="s">
        <v>180</v>
      </c>
      <c r="C781" s="104">
        <f>Secondary!$C14</f>
        <v>4049</v>
      </c>
      <c r="D781" s="103">
        <f t="shared" si="28"/>
        <v>6</v>
      </c>
      <c r="E781" s="103">
        <f t="shared" si="27"/>
        <v>552</v>
      </c>
      <c r="F781" s="105">
        <f>Secondary!G14</f>
        <v>5589.8</v>
      </c>
      <c r="G781" s="105"/>
    </row>
    <row r="782" spans="1:7" x14ac:dyDescent="0.25">
      <c r="A782" s="165">
        <v>202223</v>
      </c>
      <c r="B782" s="103" t="s">
        <v>180</v>
      </c>
      <c r="C782" s="104">
        <f>Secondary!$C15</f>
        <v>4051</v>
      </c>
      <c r="D782" s="103">
        <f t="shared" si="28"/>
        <v>6</v>
      </c>
      <c r="E782" s="103">
        <f t="shared" si="27"/>
        <v>552</v>
      </c>
      <c r="F782" s="105">
        <f>Secondary!G15</f>
        <v>9283.76</v>
      </c>
      <c r="G782" s="105"/>
    </row>
    <row r="783" spans="1:7" x14ac:dyDescent="0.25">
      <c r="A783" s="165">
        <v>202223</v>
      </c>
      <c r="B783" s="103" t="s">
        <v>180</v>
      </c>
      <c r="C783" s="104">
        <f>Secondary!$C16</f>
        <v>4054</v>
      </c>
      <c r="D783" s="103">
        <f t="shared" si="28"/>
        <v>6</v>
      </c>
      <c r="E783" s="103">
        <f t="shared" si="27"/>
        <v>552</v>
      </c>
      <c r="F783" s="105">
        <f>Secondary!G16</f>
        <v>6179.1</v>
      </c>
      <c r="G783" s="105"/>
    </row>
    <row r="784" spans="1:7" x14ac:dyDescent="0.25">
      <c r="A784" s="165">
        <v>202223</v>
      </c>
      <c r="B784" s="103" t="s">
        <v>180</v>
      </c>
      <c r="C784" s="104">
        <f>Secondary!$C17</f>
        <v>4070</v>
      </c>
      <c r="D784" s="103">
        <f t="shared" si="28"/>
        <v>6</v>
      </c>
      <c r="E784" s="103">
        <f t="shared" si="27"/>
        <v>552</v>
      </c>
      <c r="F784" s="105">
        <f>Secondary!G17</f>
        <v>6680.47</v>
      </c>
      <c r="G784" s="105"/>
    </row>
    <row r="785" spans="1:7" x14ac:dyDescent="0.25">
      <c r="A785" s="165">
        <v>202223</v>
      </c>
      <c r="B785" s="103" t="s">
        <v>180</v>
      </c>
      <c r="C785" s="104">
        <f>Secondary!$C18</f>
        <v>4071</v>
      </c>
      <c r="D785" s="103">
        <f t="shared" si="28"/>
        <v>6</v>
      </c>
      <c r="E785" s="103">
        <f t="shared" si="27"/>
        <v>552</v>
      </c>
      <c r="F785" s="105">
        <f>Secondary!G18</f>
        <v>7151.19</v>
      </c>
      <c r="G785" s="105"/>
    </row>
    <row r="786" spans="1:7" x14ac:dyDescent="0.25">
      <c r="A786" s="165">
        <v>202223</v>
      </c>
      <c r="B786" s="103" t="s">
        <v>180</v>
      </c>
      <c r="C786" s="104">
        <f>Secondary!$C19</f>
        <v>4072</v>
      </c>
      <c r="D786" s="103">
        <f t="shared" si="28"/>
        <v>6</v>
      </c>
      <c r="E786" s="103">
        <f t="shared" si="27"/>
        <v>552</v>
      </c>
      <c r="F786" s="105">
        <f>Secondary!G19</f>
        <v>6214.97</v>
      </c>
      <c r="G786" s="105"/>
    </row>
    <row r="787" spans="1:7" x14ac:dyDescent="0.25">
      <c r="A787" s="165">
        <v>202223</v>
      </c>
      <c r="B787" s="103" t="s">
        <v>180</v>
      </c>
      <c r="C787" s="104">
        <f>Secondary!$C20</f>
        <v>4074</v>
      </c>
      <c r="D787" s="103">
        <f t="shared" si="28"/>
        <v>6</v>
      </c>
      <c r="E787" s="103">
        <f t="shared" si="27"/>
        <v>552</v>
      </c>
      <c r="F787" s="105">
        <f>Secondary!G20</f>
        <v>4714.3500000000004</v>
      </c>
      <c r="G787" s="105"/>
    </row>
    <row r="788" spans="1:7" x14ac:dyDescent="0.25">
      <c r="A788" s="165">
        <v>202223</v>
      </c>
      <c r="B788" s="103" t="s">
        <v>180</v>
      </c>
      <c r="C788" s="104">
        <f>Secondary!$C21</f>
        <v>4075</v>
      </c>
      <c r="D788" s="103">
        <f t="shared" si="28"/>
        <v>6</v>
      </c>
      <c r="E788" s="103">
        <f t="shared" si="27"/>
        <v>552</v>
      </c>
      <c r="F788" s="105">
        <f>Secondary!G21</f>
        <v>6727.39</v>
      </c>
      <c r="G788" s="105"/>
    </row>
    <row r="789" spans="1:7" x14ac:dyDescent="0.25">
      <c r="A789" s="165">
        <v>202223</v>
      </c>
      <c r="B789" s="103" t="s">
        <v>180</v>
      </c>
      <c r="C789" s="104">
        <f>Secondary!$C22</f>
        <v>4076</v>
      </c>
      <c r="D789" s="103">
        <f t="shared" si="28"/>
        <v>6</v>
      </c>
      <c r="E789" s="103">
        <f t="shared" si="27"/>
        <v>552</v>
      </c>
      <c r="F789" s="105">
        <f>Secondary!G22</f>
        <v>6508.23</v>
      </c>
      <c r="G789" s="105"/>
    </row>
    <row r="790" spans="1:7" x14ac:dyDescent="0.25">
      <c r="A790" s="165">
        <v>202223</v>
      </c>
      <c r="B790" s="103" t="s">
        <v>180</v>
      </c>
      <c r="C790" s="104">
        <f>Secondary!$C23</f>
        <v>4600</v>
      </c>
      <c r="D790" s="103">
        <f t="shared" si="28"/>
        <v>6</v>
      </c>
      <c r="E790" s="103">
        <f t="shared" si="27"/>
        <v>552</v>
      </c>
      <c r="F790" s="105">
        <f>Secondary!G23</f>
        <v>4621.0900000000011</v>
      </c>
      <c r="G790" s="105"/>
    </row>
    <row r="791" spans="1:7" x14ac:dyDescent="0.25">
      <c r="A791" s="165">
        <v>202223</v>
      </c>
      <c r="B791" s="103" t="s">
        <v>180</v>
      </c>
      <c r="C791" s="104">
        <f>Secondary!$C24</f>
        <v>4607</v>
      </c>
      <c r="D791" s="103">
        <f t="shared" si="28"/>
        <v>6</v>
      </c>
      <c r="E791" s="103">
        <f t="shared" si="27"/>
        <v>552</v>
      </c>
      <c r="F791" s="105">
        <f>Secondary!G24</f>
        <v>4125.12</v>
      </c>
      <c r="G791" s="105"/>
    </row>
    <row r="792" spans="1:7" x14ac:dyDescent="0.25">
      <c r="A792" s="165">
        <v>202223</v>
      </c>
      <c r="B792" s="103" t="s">
        <v>180</v>
      </c>
      <c r="C792" s="104">
        <f>Secondary!$C25</f>
        <v>4608</v>
      </c>
      <c r="D792" s="103">
        <f t="shared" si="28"/>
        <v>6</v>
      </c>
      <c r="E792" s="103">
        <f t="shared" si="27"/>
        <v>552</v>
      </c>
      <c r="F792" s="105">
        <f>Secondary!G25</f>
        <v>7298.54</v>
      </c>
      <c r="G792" s="105"/>
    </row>
    <row r="793" spans="1:7" x14ac:dyDescent="0.25">
      <c r="A793" s="165">
        <v>202223</v>
      </c>
      <c r="B793" s="103" t="s">
        <v>180</v>
      </c>
      <c r="C793" s="104">
        <f>Secondary!$C26</f>
        <v>4609</v>
      </c>
      <c r="D793" s="103">
        <f t="shared" si="28"/>
        <v>6</v>
      </c>
      <c r="E793" s="103">
        <f t="shared" si="27"/>
        <v>552</v>
      </c>
      <c r="F793" s="105">
        <f>Secondary!G26</f>
        <v>7075.74</v>
      </c>
      <c r="G793" s="105"/>
    </row>
    <row r="794" spans="1:7" x14ac:dyDescent="0.25">
      <c r="A794" s="165">
        <v>202223</v>
      </c>
      <c r="B794" s="103" t="s">
        <v>180</v>
      </c>
      <c r="C794" s="104">
        <f>Secondary!$C27</f>
        <v>4611</v>
      </c>
      <c r="D794" s="103">
        <f t="shared" si="28"/>
        <v>6</v>
      </c>
      <c r="E794" s="103">
        <f t="shared" si="27"/>
        <v>552</v>
      </c>
      <c r="F794" s="105">
        <f>Secondary!G27</f>
        <v>4967.12</v>
      </c>
      <c r="G794" s="105"/>
    </row>
    <row r="795" spans="1:7" x14ac:dyDescent="0.25">
      <c r="A795" s="165">
        <v>202223</v>
      </c>
      <c r="B795" s="103" t="s">
        <v>180</v>
      </c>
      <c r="C795" s="104">
        <f>Secondary!$C28</f>
        <v>5403</v>
      </c>
      <c r="D795" s="103">
        <f t="shared" si="28"/>
        <v>6</v>
      </c>
      <c r="E795" s="103">
        <f t="shared" si="27"/>
        <v>552</v>
      </c>
      <c r="F795" s="105">
        <f>Secondary!G28</f>
        <v>12235.45</v>
      </c>
      <c r="G795" s="105"/>
    </row>
    <row r="796" spans="1:7" x14ac:dyDescent="0.25">
      <c r="A796" s="165">
        <v>202223</v>
      </c>
      <c r="B796" s="103" t="s">
        <v>180</v>
      </c>
      <c r="C796" s="104">
        <f>Secondary!$C11</f>
        <v>4039</v>
      </c>
      <c r="D796" s="103">
        <f t="shared" si="28"/>
        <v>7</v>
      </c>
      <c r="E796" s="103">
        <f t="shared" si="27"/>
        <v>552</v>
      </c>
      <c r="F796" s="105">
        <f>Secondary!H11</f>
        <v>4624.2131696428569</v>
      </c>
      <c r="G796" s="105"/>
    </row>
    <row r="797" spans="1:7" x14ac:dyDescent="0.25">
      <c r="A797" s="165">
        <v>202223</v>
      </c>
      <c r="B797" s="103" t="s">
        <v>180</v>
      </c>
      <c r="C797" s="104">
        <f>Secondary!$C12</f>
        <v>4041</v>
      </c>
      <c r="D797" s="103">
        <f t="shared" si="28"/>
        <v>7</v>
      </c>
      <c r="E797" s="103">
        <f t="shared" si="27"/>
        <v>552</v>
      </c>
      <c r="F797" s="105">
        <f>Secondary!H12</f>
        <v>6226.0493827160508</v>
      </c>
      <c r="G797" s="105"/>
    </row>
    <row r="798" spans="1:7" x14ac:dyDescent="0.25">
      <c r="A798" s="165">
        <v>202223</v>
      </c>
      <c r="B798" s="103" t="s">
        <v>180</v>
      </c>
      <c r="C798" s="104">
        <f>Secondary!$C13</f>
        <v>4042</v>
      </c>
      <c r="D798" s="103">
        <f t="shared" si="28"/>
        <v>7</v>
      </c>
      <c r="E798" s="103">
        <f t="shared" si="27"/>
        <v>552</v>
      </c>
      <c r="F798" s="105">
        <f>Secondary!H13</f>
        <v>5145.5335533553352</v>
      </c>
      <c r="G798" s="105"/>
    </row>
    <row r="799" spans="1:7" x14ac:dyDescent="0.25">
      <c r="A799" s="165">
        <v>202223</v>
      </c>
      <c r="B799" s="103" t="s">
        <v>180</v>
      </c>
      <c r="C799" s="104">
        <f>Secondary!$C14</f>
        <v>4049</v>
      </c>
      <c r="D799" s="103">
        <f t="shared" si="28"/>
        <v>7</v>
      </c>
      <c r="E799" s="103">
        <f t="shared" si="27"/>
        <v>552</v>
      </c>
      <c r="F799" s="105">
        <f>Secondary!H14</f>
        <v>6323.303167420815</v>
      </c>
      <c r="G799" s="105"/>
    </row>
    <row r="800" spans="1:7" x14ac:dyDescent="0.25">
      <c r="A800" s="165">
        <v>202223</v>
      </c>
      <c r="B800" s="103" t="s">
        <v>180</v>
      </c>
      <c r="C800" s="104">
        <f>Secondary!$C15</f>
        <v>4051</v>
      </c>
      <c r="D800" s="103">
        <f t="shared" si="28"/>
        <v>7</v>
      </c>
      <c r="E800" s="103">
        <f t="shared" si="27"/>
        <v>552</v>
      </c>
      <c r="F800" s="105">
        <f>Secondary!H15</f>
        <v>5653.934226552984</v>
      </c>
      <c r="G800" s="105"/>
    </row>
    <row r="801" spans="1:7" x14ac:dyDescent="0.25">
      <c r="A801" s="165">
        <v>202223</v>
      </c>
      <c r="B801" s="103" t="s">
        <v>180</v>
      </c>
      <c r="C801" s="104">
        <f>Secondary!$C16</f>
        <v>4054</v>
      </c>
      <c r="D801" s="103">
        <f t="shared" si="28"/>
        <v>7</v>
      </c>
      <c r="E801" s="103">
        <f t="shared" si="27"/>
        <v>552</v>
      </c>
      <c r="F801" s="105">
        <f>Secondary!H16</f>
        <v>5561.7461746174622</v>
      </c>
      <c r="G801" s="105"/>
    </row>
    <row r="802" spans="1:7" x14ac:dyDescent="0.25">
      <c r="A802" s="165">
        <v>202223</v>
      </c>
      <c r="B802" s="103" t="s">
        <v>180</v>
      </c>
      <c r="C802" s="104">
        <f>Secondary!$C17</f>
        <v>4070</v>
      </c>
      <c r="D802" s="103">
        <f t="shared" si="28"/>
        <v>7</v>
      </c>
      <c r="E802" s="103">
        <f t="shared" si="27"/>
        <v>552</v>
      </c>
      <c r="F802" s="105">
        <f>Secondary!H17</f>
        <v>5142.779060816013</v>
      </c>
      <c r="G802" s="105"/>
    </row>
    <row r="803" spans="1:7" x14ac:dyDescent="0.25">
      <c r="A803" s="165">
        <v>202223</v>
      </c>
      <c r="B803" s="103" t="s">
        <v>180</v>
      </c>
      <c r="C803" s="104">
        <f>Secondary!$C18</f>
        <v>4071</v>
      </c>
      <c r="D803" s="103">
        <f t="shared" si="28"/>
        <v>7</v>
      </c>
      <c r="E803" s="103">
        <f t="shared" si="27"/>
        <v>552</v>
      </c>
      <c r="F803" s="105">
        <f>Secondary!H18</f>
        <v>5082.5799573560762</v>
      </c>
      <c r="G803" s="105"/>
    </row>
    <row r="804" spans="1:7" x14ac:dyDescent="0.25">
      <c r="A804" s="165">
        <v>202223</v>
      </c>
      <c r="B804" s="103" t="s">
        <v>180</v>
      </c>
      <c r="C804" s="104">
        <f>Secondary!$C19</f>
        <v>4072</v>
      </c>
      <c r="D804" s="103">
        <f t="shared" si="28"/>
        <v>7</v>
      </c>
      <c r="E804" s="103">
        <f t="shared" si="27"/>
        <v>552</v>
      </c>
      <c r="F804" s="105">
        <f>Secondary!H19</f>
        <v>5380.9264069264073</v>
      </c>
      <c r="G804" s="105"/>
    </row>
    <row r="805" spans="1:7" x14ac:dyDescent="0.25">
      <c r="A805" s="165">
        <v>202223</v>
      </c>
      <c r="B805" s="103" t="s">
        <v>180</v>
      </c>
      <c r="C805" s="104">
        <f>Secondary!$C20</f>
        <v>4074</v>
      </c>
      <c r="D805" s="103">
        <f t="shared" si="28"/>
        <v>7</v>
      </c>
      <c r="E805" s="103">
        <f t="shared" si="27"/>
        <v>552</v>
      </c>
      <c r="F805" s="105">
        <f>Secondary!H20</f>
        <v>5192.0154185022029</v>
      </c>
      <c r="G805" s="105"/>
    </row>
    <row r="806" spans="1:7" x14ac:dyDescent="0.25">
      <c r="A806" s="165">
        <v>202223</v>
      </c>
      <c r="B806" s="103" t="s">
        <v>180</v>
      </c>
      <c r="C806" s="104">
        <f>Secondary!$C21</f>
        <v>4075</v>
      </c>
      <c r="D806" s="103">
        <f t="shared" ref="D806:D837" si="29">D788+1</f>
        <v>7</v>
      </c>
      <c r="E806" s="103">
        <f t="shared" si="27"/>
        <v>552</v>
      </c>
      <c r="F806" s="105">
        <f>Secondary!H21</f>
        <v>6608.4381139489205</v>
      </c>
      <c r="G806" s="105"/>
    </row>
    <row r="807" spans="1:7" x14ac:dyDescent="0.25">
      <c r="A807" s="165">
        <v>202223</v>
      </c>
      <c r="B807" s="103" t="s">
        <v>180</v>
      </c>
      <c r="C807" s="104">
        <f>Secondary!$C22</f>
        <v>4076</v>
      </c>
      <c r="D807" s="103">
        <f t="shared" si="29"/>
        <v>7</v>
      </c>
      <c r="E807" s="103">
        <f t="shared" si="27"/>
        <v>552</v>
      </c>
      <c r="F807" s="105">
        <f>Secondary!H22</f>
        <v>5600.8864027538721</v>
      </c>
      <c r="G807" s="105"/>
    </row>
    <row r="808" spans="1:7" x14ac:dyDescent="0.25">
      <c r="A808" s="165">
        <v>202223</v>
      </c>
      <c r="B808" s="103" t="s">
        <v>180</v>
      </c>
      <c r="C808" s="104">
        <f>Secondary!$C23</f>
        <v>4600</v>
      </c>
      <c r="D808" s="103">
        <f t="shared" si="29"/>
        <v>7</v>
      </c>
      <c r="E808" s="103">
        <f t="shared" si="27"/>
        <v>552</v>
      </c>
      <c r="F808" s="105">
        <f>Secondary!H23</f>
        <v>4990.3779697624204</v>
      </c>
      <c r="G808" s="105"/>
    </row>
    <row r="809" spans="1:7" x14ac:dyDescent="0.25">
      <c r="A809" s="165">
        <v>202223</v>
      </c>
      <c r="B809" s="103" t="s">
        <v>180</v>
      </c>
      <c r="C809" s="104">
        <f>Secondary!$C24</f>
        <v>4607</v>
      </c>
      <c r="D809" s="103">
        <f t="shared" si="29"/>
        <v>7</v>
      </c>
      <c r="E809" s="103">
        <f t="shared" si="27"/>
        <v>552</v>
      </c>
      <c r="F809" s="105">
        <f>Secondary!H24</f>
        <v>5241.5756035578142</v>
      </c>
      <c r="G809" s="105"/>
    </row>
    <row r="810" spans="1:7" x14ac:dyDescent="0.25">
      <c r="A810" s="165">
        <v>202223</v>
      </c>
      <c r="B810" s="103" t="s">
        <v>180</v>
      </c>
      <c r="C810" s="104">
        <f>Secondary!$C25</f>
        <v>4608</v>
      </c>
      <c r="D810" s="103">
        <f t="shared" si="29"/>
        <v>7</v>
      </c>
      <c r="E810" s="103">
        <f t="shared" si="27"/>
        <v>552</v>
      </c>
      <c r="F810" s="105">
        <f>Secondary!H25</f>
        <v>5871.7135961383747</v>
      </c>
      <c r="G810" s="105"/>
    </row>
    <row r="811" spans="1:7" x14ac:dyDescent="0.25">
      <c r="A811" s="165">
        <v>202223</v>
      </c>
      <c r="B811" s="103" t="s">
        <v>180</v>
      </c>
      <c r="C811" s="104">
        <f>Secondary!$C26</f>
        <v>4609</v>
      </c>
      <c r="D811" s="103">
        <f t="shared" si="29"/>
        <v>7</v>
      </c>
      <c r="E811" s="103">
        <f t="shared" si="27"/>
        <v>552</v>
      </c>
      <c r="F811" s="105">
        <f>Secondary!H26</f>
        <v>5127.347826086956</v>
      </c>
      <c r="G811" s="105"/>
    </row>
    <row r="812" spans="1:7" x14ac:dyDescent="0.25">
      <c r="A812" s="165">
        <v>202223</v>
      </c>
      <c r="B812" s="103" t="s">
        <v>180</v>
      </c>
      <c r="C812" s="104">
        <f>Secondary!$C27</f>
        <v>4611</v>
      </c>
      <c r="D812" s="103">
        <f t="shared" si="29"/>
        <v>7</v>
      </c>
      <c r="E812" s="103">
        <f t="shared" si="27"/>
        <v>552</v>
      </c>
      <c r="F812" s="105">
        <f>Secondary!H27</f>
        <v>4616.2825278810415</v>
      </c>
      <c r="G812" s="105"/>
    </row>
    <row r="813" spans="1:7" x14ac:dyDescent="0.25">
      <c r="A813" s="165">
        <v>202223</v>
      </c>
      <c r="B813" s="103" t="s">
        <v>180</v>
      </c>
      <c r="C813" s="104">
        <f>Secondary!$C28</f>
        <v>5403</v>
      </c>
      <c r="D813" s="103">
        <f t="shared" si="29"/>
        <v>7</v>
      </c>
      <c r="E813" s="103">
        <f t="shared" si="27"/>
        <v>552</v>
      </c>
      <c r="F813" s="105">
        <f>Secondary!H28</f>
        <v>5033.0933772110238</v>
      </c>
      <c r="G813" s="105"/>
    </row>
    <row r="814" spans="1:7" x14ac:dyDescent="0.25">
      <c r="A814" s="165">
        <v>202223</v>
      </c>
      <c r="B814" s="103" t="s">
        <v>180</v>
      </c>
      <c r="C814" s="104">
        <f>Secondary!$C11</f>
        <v>4039</v>
      </c>
      <c r="D814" s="103">
        <f t="shared" si="29"/>
        <v>8</v>
      </c>
      <c r="E814" s="103">
        <f t="shared" si="27"/>
        <v>552</v>
      </c>
      <c r="F814" s="105">
        <f>Secondary!I11</f>
        <v>759.2170189598304</v>
      </c>
      <c r="G814" s="105"/>
    </row>
    <row r="815" spans="1:7" x14ac:dyDescent="0.25">
      <c r="A815" s="165">
        <v>202223</v>
      </c>
      <c r="B815" s="103" t="s">
        <v>180</v>
      </c>
      <c r="C815" s="104">
        <f>Secondary!$C12</f>
        <v>4041</v>
      </c>
      <c r="D815" s="103">
        <f t="shared" si="29"/>
        <v>8</v>
      </c>
      <c r="E815" s="103">
        <f t="shared" si="27"/>
        <v>552</v>
      </c>
      <c r="F815" s="105">
        <f>Secondary!I12</f>
        <v>601.03823238264465</v>
      </c>
      <c r="G815" s="105"/>
    </row>
    <row r="816" spans="1:7" x14ac:dyDescent="0.25">
      <c r="A816" s="165">
        <v>202223</v>
      </c>
      <c r="B816" s="103" t="s">
        <v>180</v>
      </c>
      <c r="C816" s="104">
        <f>Secondary!$C13</f>
        <v>4042</v>
      </c>
      <c r="D816" s="103">
        <f t="shared" si="29"/>
        <v>8</v>
      </c>
      <c r="E816" s="103">
        <f t="shared" ref="E816:E875" si="30">AuthCode</f>
        <v>552</v>
      </c>
      <c r="F816" s="105">
        <f>Secondary!I13</f>
        <v>1031.5883670264186</v>
      </c>
      <c r="G816" s="105"/>
    </row>
    <row r="817" spans="1:7" x14ac:dyDescent="0.25">
      <c r="A817" s="165">
        <v>202223</v>
      </c>
      <c r="B817" s="103" t="s">
        <v>180</v>
      </c>
      <c r="C817" s="104">
        <f>Secondary!$C14</f>
        <v>4049</v>
      </c>
      <c r="D817" s="103">
        <f t="shared" si="29"/>
        <v>8</v>
      </c>
      <c r="E817" s="103">
        <f t="shared" si="30"/>
        <v>552</v>
      </c>
      <c r="F817" s="105">
        <f>Secondary!I14</f>
        <v>1239.592345013202</v>
      </c>
      <c r="G817" s="105"/>
    </row>
    <row r="818" spans="1:7" x14ac:dyDescent="0.25">
      <c r="A818" s="165">
        <v>202223</v>
      </c>
      <c r="B818" s="103" t="s">
        <v>180</v>
      </c>
      <c r="C818" s="104">
        <f>Secondary!$C15</f>
        <v>4051</v>
      </c>
      <c r="D818" s="103">
        <f t="shared" si="29"/>
        <v>8</v>
      </c>
      <c r="E818" s="103">
        <f t="shared" si="30"/>
        <v>552</v>
      </c>
      <c r="F818" s="105">
        <f>Secondary!I15</f>
        <v>2014.2941351560062</v>
      </c>
      <c r="G818" s="105"/>
    </row>
    <row r="819" spans="1:7" x14ac:dyDescent="0.25">
      <c r="A819" s="165">
        <v>202223</v>
      </c>
      <c r="B819" s="103" t="s">
        <v>180</v>
      </c>
      <c r="C819" s="104">
        <f>Secondary!$C16</f>
        <v>4054</v>
      </c>
      <c r="D819" s="103">
        <f t="shared" si="29"/>
        <v>8</v>
      </c>
      <c r="E819" s="103">
        <f t="shared" si="30"/>
        <v>552</v>
      </c>
      <c r="F819" s="105">
        <f>Secondary!I16</f>
        <v>937.93364527437825</v>
      </c>
      <c r="G819" s="105"/>
    </row>
    <row r="820" spans="1:7" x14ac:dyDescent="0.25">
      <c r="A820" s="165">
        <v>202223</v>
      </c>
      <c r="B820" s="103" t="s">
        <v>180</v>
      </c>
      <c r="C820" s="104">
        <f>Secondary!$C17</f>
        <v>4070</v>
      </c>
      <c r="D820" s="103">
        <f t="shared" si="29"/>
        <v>8</v>
      </c>
      <c r="E820" s="103">
        <f t="shared" si="30"/>
        <v>552</v>
      </c>
      <c r="F820" s="105">
        <f>Secondary!I17</f>
        <v>425.60679840964042</v>
      </c>
      <c r="G820" s="105"/>
    </row>
    <row r="821" spans="1:7" x14ac:dyDescent="0.25">
      <c r="A821" s="165">
        <v>202223</v>
      </c>
      <c r="B821" s="103" t="s">
        <v>180</v>
      </c>
      <c r="C821" s="104">
        <f>Secondary!$C18</f>
        <v>4071</v>
      </c>
      <c r="D821" s="103">
        <f t="shared" si="29"/>
        <v>8</v>
      </c>
      <c r="E821" s="103">
        <f t="shared" si="30"/>
        <v>552</v>
      </c>
      <c r="F821" s="105">
        <f>Secondary!I18</f>
        <v>900.96475998490291</v>
      </c>
      <c r="G821" s="105"/>
    </row>
    <row r="822" spans="1:7" x14ac:dyDescent="0.25">
      <c r="A822" s="165">
        <v>202223</v>
      </c>
      <c r="B822" s="103" t="s">
        <v>180</v>
      </c>
      <c r="C822" s="104">
        <f>Secondary!$C19</f>
        <v>4072</v>
      </c>
      <c r="D822" s="103">
        <f t="shared" si="29"/>
        <v>8</v>
      </c>
      <c r="E822" s="103">
        <f t="shared" si="30"/>
        <v>552</v>
      </c>
      <c r="F822" s="105">
        <f>Secondary!I19</f>
        <v>728.86626532885055</v>
      </c>
      <c r="G822" s="105"/>
    </row>
    <row r="823" spans="1:7" x14ac:dyDescent="0.25">
      <c r="A823" s="165">
        <v>202223</v>
      </c>
      <c r="B823" s="103" t="s">
        <v>180</v>
      </c>
      <c r="C823" s="104">
        <f>Secondary!$C20</f>
        <v>4074</v>
      </c>
      <c r="D823" s="103">
        <f t="shared" si="29"/>
        <v>8</v>
      </c>
      <c r="E823" s="103">
        <f t="shared" si="30"/>
        <v>552</v>
      </c>
      <c r="F823" s="105">
        <f>Secondary!I20</f>
        <v>450.02226174681397</v>
      </c>
      <c r="G823" s="105"/>
    </row>
    <row r="824" spans="1:7" x14ac:dyDescent="0.25">
      <c r="A824" s="165">
        <v>202223</v>
      </c>
      <c r="B824" s="103" t="s">
        <v>180</v>
      </c>
      <c r="C824" s="104">
        <f>Secondary!$C21</f>
        <v>4075</v>
      </c>
      <c r="D824" s="103">
        <f t="shared" si="29"/>
        <v>8</v>
      </c>
      <c r="E824" s="103">
        <f t="shared" si="30"/>
        <v>552</v>
      </c>
      <c r="F824" s="105">
        <f>Secondary!I21</f>
        <v>1349.1319758876166</v>
      </c>
      <c r="G824" s="105"/>
    </row>
    <row r="825" spans="1:7" x14ac:dyDescent="0.25">
      <c r="A825" s="165">
        <v>202223</v>
      </c>
      <c r="B825" s="103" t="s">
        <v>180</v>
      </c>
      <c r="C825" s="104">
        <f>Secondary!$C22</f>
        <v>4076</v>
      </c>
      <c r="D825" s="103">
        <f t="shared" si="29"/>
        <v>8</v>
      </c>
      <c r="E825" s="103">
        <f t="shared" si="30"/>
        <v>552</v>
      </c>
      <c r="F825" s="105">
        <f>Secondary!I22</f>
        <v>889.34116029578024</v>
      </c>
      <c r="G825" s="105"/>
    </row>
    <row r="826" spans="1:7" x14ac:dyDescent="0.25">
      <c r="A826" s="165">
        <v>202223</v>
      </c>
      <c r="B826" s="103" t="s">
        <v>180</v>
      </c>
      <c r="C826" s="104">
        <f>Secondary!$C23</f>
        <v>4600</v>
      </c>
      <c r="D826" s="103">
        <f t="shared" si="29"/>
        <v>8</v>
      </c>
      <c r="E826" s="103">
        <f t="shared" si="30"/>
        <v>552</v>
      </c>
      <c r="F826" s="105">
        <f>Secondary!I23</f>
        <v>586.04174587565092</v>
      </c>
      <c r="G826" s="105"/>
    </row>
    <row r="827" spans="1:7" x14ac:dyDescent="0.25">
      <c r="A827" s="165">
        <v>202223</v>
      </c>
      <c r="B827" s="103" t="s">
        <v>180</v>
      </c>
      <c r="C827" s="104">
        <f>Secondary!$C24</f>
        <v>4607</v>
      </c>
      <c r="D827" s="103">
        <f t="shared" si="29"/>
        <v>8</v>
      </c>
      <c r="E827" s="103">
        <f t="shared" si="30"/>
        <v>552</v>
      </c>
      <c r="F827" s="105">
        <f>Secondary!I24</f>
        <v>630.99422470416243</v>
      </c>
      <c r="G827" s="105"/>
    </row>
    <row r="828" spans="1:7" x14ac:dyDescent="0.25">
      <c r="A828" s="165">
        <v>202223</v>
      </c>
      <c r="B828" s="103" t="s">
        <v>180</v>
      </c>
      <c r="C828" s="104">
        <f>Secondary!$C25</f>
        <v>4608</v>
      </c>
      <c r="D828" s="103">
        <f t="shared" si="29"/>
        <v>8</v>
      </c>
      <c r="E828" s="103">
        <f t="shared" si="30"/>
        <v>552</v>
      </c>
      <c r="F828" s="105">
        <f>Secondary!I25</f>
        <v>1968.3876945988623</v>
      </c>
      <c r="G828" s="105"/>
    </row>
    <row r="829" spans="1:7" x14ac:dyDescent="0.25">
      <c r="A829" s="165">
        <v>202223</v>
      </c>
      <c r="B829" s="103" t="s">
        <v>180</v>
      </c>
      <c r="C829" s="104">
        <f>Secondary!$C26</f>
        <v>4609</v>
      </c>
      <c r="D829" s="103">
        <f t="shared" si="29"/>
        <v>8</v>
      </c>
      <c r="E829" s="103">
        <f t="shared" si="30"/>
        <v>552</v>
      </c>
      <c r="F829" s="105">
        <f>Secondary!I26</f>
        <v>1031.9316223612084</v>
      </c>
      <c r="G829" s="105"/>
    </row>
    <row r="830" spans="1:7" x14ac:dyDescent="0.25">
      <c r="A830" s="165">
        <v>202223</v>
      </c>
      <c r="B830" s="103" t="s">
        <v>180</v>
      </c>
      <c r="C830" s="104">
        <f>Secondary!$C27</f>
        <v>4611</v>
      </c>
      <c r="D830" s="103">
        <f t="shared" si="29"/>
        <v>8</v>
      </c>
      <c r="E830" s="103">
        <f t="shared" si="30"/>
        <v>552</v>
      </c>
      <c r="F830" s="105">
        <f>Secondary!I27</f>
        <v>422.07184125759096</v>
      </c>
      <c r="G830" s="105"/>
    </row>
    <row r="831" spans="1:7" x14ac:dyDescent="0.25">
      <c r="A831" s="165">
        <v>202223</v>
      </c>
      <c r="B831" s="103" t="s">
        <v>180</v>
      </c>
      <c r="C831" s="104">
        <f>Secondary!$C28</f>
        <v>5403</v>
      </c>
      <c r="D831" s="103">
        <f t="shared" si="29"/>
        <v>8</v>
      </c>
      <c r="E831" s="103">
        <f t="shared" si="30"/>
        <v>552</v>
      </c>
      <c r="F831" s="105">
        <f>Secondary!I28</f>
        <v>2336.9767367518102</v>
      </c>
      <c r="G831" s="105"/>
    </row>
    <row r="832" spans="1:7" x14ac:dyDescent="0.25">
      <c r="A832" s="165">
        <v>202223</v>
      </c>
      <c r="B832" s="103" t="s">
        <v>180</v>
      </c>
      <c r="C832" s="104">
        <f>Secondary!$C11</f>
        <v>4039</v>
      </c>
      <c r="D832" s="103">
        <f t="shared" si="29"/>
        <v>9</v>
      </c>
      <c r="E832" s="103">
        <f t="shared" si="30"/>
        <v>552</v>
      </c>
      <c r="F832" s="105">
        <f>Secondary!J11</f>
        <v>0</v>
      </c>
      <c r="G832" s="105"/>
    </row>
    <row r="833" spans="1:7" x14ac:dyDescent="0.25">
      <c r="A833" s="165">
        <v>202223</v>
      </c>
      <c r="B833" s="103" t="s">
        <v>180</v>
      </c>
      <c r="C833" s="104">
        <f>Secondary!$C12</f>
        <v>4041</v>
      </c>
      <c r="D833" s="103">
        <f t="shared" si="29"/>
        <v>9</v>
      </c>
      <c r="E833" s="103">
        <f t="shared" si="30"/>
        <v>552</v>
      </c>
      <c r="F833" s="105">
        <f>Secondary!J12</f>
        <v>0</v>
      </c>
      <c r="G833" s="105"/>
    </row>
    <row r="834" spans="1:7" x14ac:dyDescent="0.25">
      <c r="A834" s="165">
        <v>202223</v>
      </c>
      <c r="B834" s="103" t="s">
        <v>180</v>
      </c>
      <c r="C834" s="104">
        <f>Secondary!$C13</f>
        <v>4042</v>
      </c>
      <c r="D834" s="103">
        <f t="shared" si="29"/>
        <v>9</v>
      </c>
      <c r="E834" s="103">
        <f t="shared" si="30"/>
        <v>552</v>
      </c>
      <c r="F834" s="105">
        <f>Secondary!J13</f>
        <v>0</v>
      </c>
      <c r="G834" s="105"/>
    </row>
    <row r="835" spans="1:7" x14ac:dyDescent="0.25">
      <c r="A835" s="165">
        <v>202223</v>
      </c>
      <c r="B835" s="103" t="s">
        <v>180</v>
      </c>
      <c r="C835" s="104">
        <f>Secondary!$C14</f>
        <v>4049</v>
      </c>
      <c r="D835" s="103">
        <f t="shared" si="29"/>
        <v>9</v>
      </c>
      <c r="E835" s="103">
        <f t="shared" si="30"/>
        <v>552</v>
      </c>
      <c r="F835" s="105">
        <f>Secondary!J14</f>
        <v>0</v>
      </c>
      <c r="G835" s="105"/>
    </row>
    <row r="836" spans="1:7" x14ac:dyDescent="0.25">
      <c r="A836" s="165">
        <v>202223</v>
      </c>
      <c r="B836" s="103" t="s">
        <v>180</v>
      </c>
      <c r="C836" s="104">
        <f>Secondary!$C15</f>
        <v>4051</v>
      </c>
      <c r="D836" s="103">
        <f t="shared" si="29"/>
        <v>9</v>
      </c>
      <c r="E836" s="103">
        <f t="shared" si="30"/>
        <v>552</v>
      </c>
      <c r="F836" s="105">
        <f>Secondary!J15</f>
        <v>0</v>
      </c>
      <c r="G836" s="105"/>
    </row>
    <row r="837" spans="1:7" x14ac:dyDescent="0.25">
      <c r="A837" s="165">
        <v>202223</v>
      </c>
      <c r="B837" s="103" t="s">
        <v>180</v>
      </c>
      <c r="C837" s="104">
        <f>Secondary!$C16</f>
        <v>4054</v>
      </c>
      <c r="D837" s="103">
        <f t="shared" si="29"/>
        <v>9</v>
      </c>
      <c r="E837" s="103">
        <f t="shared" si="30"/>
        <v>552</v>
      </c>
      <c r="F837" s="105">
        <f>Secondary!J16</f>
        <v>0</v>
      </c>
      <c r="G837" s="105"/>
    </row>
    <row r="838" spans="1:7" x14ac:dyDescent="0.25">
      <c r="A838" s="165">
        <v>202223</v>
      </c>
      <c r="B838" s="103" t="s">
        <v>180</v>
      </c>
      <c r="C838" s="104">
        <f>Secondary!$C17</f>
        <v>4070</v>
      </c>
      <c r="D838" s="103">
        <f t="shared" ref="D838:D849" si="31">D820+1</f>
        <v>9</v>
      </c>
      <c r="E838" s="103">
        <f t="shared" si="30"/>
        <v>552</v>
      </c>
      <c r="F838" s="105">
        <f>Secondary!J17</f>
        <v>0</v>
      </c>
      <c r="G838" s="105"/>
    </row>
    <row r="839" spans="1:7" x14ac:dyDescent="0.25">
      <c r="A839" s="165">
        <v>202223</v>
      </c>
      <c r="B839" s="103" t="s">
        <v>180</v>
      </c>
      <c r="C839" s="104">
        <f>Secondary!$C18</f>
        <v>4071</v>
      </c>
      <c r="D839" s="103">
        <f t="shared" si="31"/>
        <v>9</v>
      </c>
      <c r="E839" s="103">
        <f t="shared" si="30"/>
        <v>552</v>
      </c>
      <c r="F839" s="105">
        <f>Secondary!J18</f>
        <v>0</v>
      </c>
      <c r="G839" s="105"/>
    </row>
    <row r="840" spans="1:7" x14ac:dyDescent="0.25">
      <c r="A840" s="165">
        <v>202223</v>
      </c>
      <c r="B840" s="103" t="s">
        <v>180</v>
      </c>
      <c r="C840" s="104">
        <f>Secondary!$C19</f>
        <v>4072</v>
      </c>
      <c r="D840" s="103">
        <f t="shared" si="31"/>
        <v>9</v>
      </c>
      <c r="E840" s="103">
        <f t="shared" si="30"/>
        <v>552</v>
      </c>
      <c r="F840" s="105">
        <f>Secondary!J19</f>
        <v>0</v>
      </c>
      <c r="G840" s="105"/>
    </row>
    <row r="841" spans="1:7" x14ac:dyDescent="0.25">
      <c r="A841" s="165">
        <v>202223</v>
      </c>
      <c r="B841" s="103" t="s">
        <v>180</v>
      </c>
      <c r="C841" s="104">
        <f>Secondary!$C20</f>
        <v>4074</v>
      </c>
      <c r="D841" s="103">
        <f t="shared" si="31"/>
        <v>9</v>
      </c>
      <c r="E841" s="103">
        <f t="shared" si="30"/>
        <v>552</v>
      </c>
      <c r="F841" s="105">
        <f>Secondary!J20</f>
        <v>0</v>
      </c>
      <c r="G841" s="105"/>
    </row>
    <row r="842" spans="1:7" x14ac:dyDescent="0.25">
      <c r="A842" s="165">
        <v>202223</v>
      </c>
      <c r="B842" s="103" t="s">
        <v>180</v>
      </c>
      <c r="C842" s="104">
        <f>Secondary!$C21</f>
        <v>4075</v>
      </c>
      <c r="D842" s="103">
        <f t="shared" si="31"/>
        <v>9</v>
      </c>
      <c r="E842" s="103">
        <f t="shared" si="30"/>
        <v>552</v>
      </c>
      <c r="F842" s="105">
        <f>Secondary!J21</f>
        <v>0</v>
      </c>
      <c r="G842" s="105"/>
    </row>
    <row r="843" spans="1:7" x14ac:dyDescent="0.25">
      <c r="A843" s="165">
        <v>202223</v>
      </c>
      <c r="B843" s="103" t="s">
        <v>180</v>
      </c>
      <c r="C843" s="104">
        <f>Secondary!$C22</f>
        <v>4076</v>
      </c>
      <c r="D843" s="103">
        <f t="shared" si="31"/>
        <v>9</v>
      </c>
      <c r="E843" s="103">
        <f t="shared" si="30"/>
        <v>552</v>
      </c>
      <c r="F843" s="105">
        <f>Secondary!J22</f>
        <v>0</v>
      </c>
      <c r="G843" s="105"/>
    </row>
    <row r="844" spans="1:7" x14ac:dyDescent="0.25">
      <c r="A844" s="165">
        <v>202223</v>
      </c>
      <c r="B844" s="103" t="s">
        <v>180</v>
      </c>
      <c r="C844" s="104">
        <f>Secondary!$C23</f>
        <v>4600</v>
      </c>
      <c r="D844" s="103">
        <f t="shared" si="31"/>
        <v>9</v>
      </c>
      <c r="E844" s="103">
        <f t="shared" si="30"/>
        <v>552</v>
      </c>
      <c r="F844" s="105">
        <f>Secondary!J23</f>
        <v>0</v>
      </c>
      <c r="G844" s="105"/>
    </row>
    <row r="845" spans="1:7" x14ac:dyDescent="0.25">
      <c r="A845" s="165">
        <v>202223</v>
      </c>
      <c r="B845" s="103" t="s">
        <v>180</v>
      </c>
      <c r="C845" s="104">
        <f>Secondary!$C24</f>
        <v>4607</v>
      </c>
      <c r="D845" s="103">
        <f t="shared" si="31"/>
        <v>9</v>
      </c>
      <c r="E845" s="103">
        <f t="shared" si="30"/>
        <v>552</v>
      </c>
      <c r="F845" s="105">
        <f>Secondary!J24</f>
        <v>0</v>
      </c>
      <c r="G845" s="105"/>
    </row>
    <row r="846" spans="1:7" x14ac:dyDescent="0.25">
      <c r="A846" s="165">
        <v>202223</v>
      </c>
      <c r="B846" s="103" t="s">
        <v>180</v>
      </c>
      <c r="C846" s="104">
        <f>Secondary!$C25</f>
        <v>4608</v>
      </c>
      <c r="D846" s="103">
        <f t="shared" si="31"/>
        <v>9</v>
      </c>
      <c r="E846" s="103">
        <f t="shared" si="30"/>
        <v>552</v>
      </c>
      <c r="F846" s="105">
        <f>Secondary!J25</f>
        <v>0</v>
      </c>
      <c r="G846" s="105"/>
    </row>
    <row r="847" spans="1:7" x14ac:dyDescent="0.25">
      <c r="A847" s="165">
        <v>202223</v>
      </c>
      <c r="B847" s="103" t="s">
        <v>180</v>
      </c>
      <c r="C847" s="104">
        <f>Secondary!$C26</f>
        <v>4609</v>
      </c>
      <c r="D847" s="103">
        <f t="shared" si="31"/>
        <v>9</v>
      </c>
      <c r="E847" s="103">
        <f t="shared" si="30"/>
        <v>552</v>
      </c>
      <c r="F847" s="105">
        <f>Secondary!J26</f>
        <v>0</v>
      </c>
      <c r="G847" s="105"/>
    </row>
    <row r="848" spans="1:7" x14ac:dyDescent="0.25">
      <c r="A848" s="165">
        <v>202223</v>
      </c>
      <c r="B848" s="103" t="s">
        <v>180</v>
      </c>
      <c r="C848" s="104">
        <f>Secondary!$C27</f>
        <v>4611</v>
      </c>
      <c r="D848" s="103">
        <f t="shared" si="31"/>
        <v>9</v>
      </c>
      <c r="E848" s="103">
        <f t="shared" si="30"/>
        <v>552</v>
      </c>
      <c r="F848" s="105">
        <f>Secondary!J27</f>
        <v>0</v>
      </c>
      <c r="G848" s="105"/>
    </row>
    <row r="849" spans="1:8" x14ac:dyDescent="0.25">
      <c r="A849" s="165">
        <v>202223</v>
      </c>
      <c r="B849" s="103" t="s">
        <v>180</v>
      </c>
      <c r="C849" s="104">
        <f>Secondary!$C28</f>
        <v>5403</v>
      </c>
      <c r="D849" s="103">
        <f t="shared" si="31"/>
        <v>9</v>
      </c>
      <c r="E849" s="103">
        <f t="shared" si="30"/>
        <v>552</v>
      </c>
      <c r="F849" s="105">
        <f>Secondary!J28</f>
        <v>0</v>
      </c>
      <c r="G849" s="105"/>
    </row>
    <row r="850" spans="1:8" x14ac:dyDescent="0.25">
      <c r="A850" s="165">
        <v>202223</v>
      </c>
      <c r="B850" s="103" t="s">
        <v>180</v>
      </c>
      <c r="C850" s="104">
        <v>8883</v>
      </c>
      <c r="D850" s="103">
        <v>5</v>
      </c>
      <c r="E850" s="103">
        <f t="shared" si="30"/>
        <v>552</v>
      </c>
      <c r="F850" s="105">
        <f>Secondary!F30</f>
        <v>22768</v>
      </c>
    </row>
    <row r="851" spans="1:8" x14ac:dyDescent="0.25">
      <c r="A851" s="165">
        <v>202223</v>
      </c>
      <c r="B851" s="103" t="s">
        <v>180</v>
      </c>
      <c r="C851" s="104">
        <v>8883</v>
      </c>
      <c r="D851" s="103">
        <f>D850+1</f>
        <v>6</v>
      </c>
      <c r="E851" s="103">
        <f t="shared" si="30"/>
        <v>552</v>
      </c>
      <c r="F851" s="105">
        <f>Secondary!G30</f>
        <v>121552.27999999998</v>
      </c>
      <c r="G851" s="105"/>
    </row>
    <row r="852" spans="1:8" x14ac:dyDescent="0.25">
      <c r="A852" s="165">
        <v>202223</v>
      </c>
      <c r="B852" s="103" t="s">
        <v>180</v>
      </c>
      <c r="C852" s="104">
        <v>8883</v>
      </c>
      <c r="D852" s="103">
        <f>D851+1</f>
        <v>7</v>
      </c>
      <c r="E852" s="103">
        <f t="shared" si="30"/>
        <v>552</v>
      </c>
      <c r="F852" s="105">
        <f>Secondary!H30</f>
        <v>5338.7333099086427</v>
      </c>
      <c r="G852" s="105"/>
    </row>
    <row r="853" spans="1:8" x14ac:dyDescent="0.25">
      <c r="A853" s="165">
        <v>202223</v>
      </c>
      <c r="B853" s="103" t="s">
        <v>180</v>
      </c>
      <c r="C853" s="104">
        <v>8883</v>
      </c>
      <c r="D853" s="103">
        <f>D852+1</f>
        <v>8</v>
      </c>
      <c r="E853" s="103">
        <f t="shared" si="30"/>
        <v>552</v>
      </c>
      <c r="F853" s="105">
        <f>Secondary!I30</f>
        <v>18304.000831015372</v>
      </c>
      <c r="G853" s="105"/>
    </row>
    <row r="854" spans="1:8" x14ac:dyDescent="0.25">
      <c r="A854" s="165">
        <v>202223</v>
      </c>
      <c r="B854" s="103" t="s">
        <v>180</v>
      </c>
      <c r="C854" s="104">
        <v>8883</v>
      </c>
      <c r="D854" s="103">
        <f>D853+1</f>
        <v>9</v>
      </c>
      <c r="E854" s="103">
        <f t="shared" si="30"/>
        <v>552</v>
      </c>
      <c r="F854" s="105">
        <f>Secondary!J30</f>
        <v>0</v>
      </c>
      <c r="G854" s="105"/>
      <c r="H854" s="110" t="s">
        <v>272</v>
      </c>
    </row>
    <row r="855" spans="1:8" x14ac:dyDescent="0.25">
      <c r="A855" s="165">
        <v>202223</v>
      </c>
      <c r="B855" s="103" t="s">
        <v>180</v>
      </c>
      <c r="C855" s="104">
        <f>Special!C11</f>
        <v>7001</v>
      </c>
      <c r="D855" s="103">
        <v>3</v>
      </c>
      <c r="E855" s="103">
        <f t="shared" si="30"/>
        <v>552</v>
      </c>
      <c r="F855" s="105">
        <f>IF(Special!D11="o",Special!E11,0)</f>
        <v>0</v>
      </c>
      <c r="G855" s="105"/>
      <c r="H855" s="111" t="s">
        <v>279</v>
      </c>
    </row>
    <row r="856" spans="1:8" x14ac:dyDescent="0.25">
      <c r="A856" s="165">
        <v>202223</v>
      </c>
      <c r="B856" s="103" t="s">
        <v>180</v>
      </c>
      <c r="C856" s="104">
        <f>Special!C12</f>
        <v>7005</v>
      </c>
      <c r="D856" s="103">
        <v>3</v>
      </c>
      <c r="E856" s="103">
        <f t="shared" si="30"/>
        <v>552</v>
      </c>
      <c r="F856" s="105">
        <f>IF(Special!D12="o",Special!E12,0)</f>
        <v>0</v>
      </c>
      <c r="G856" s="105"/>
    </row>
    <row r="857" spans="1:8" x14ac:dyDescent="0.25">
      <c r="A857" s="165">
        <v>202223</v>
      </c>
      <c r="B857" s="103" t="s">
        <v>180</v>
      </c>
      <c r="C857" s="104">
        <f>Special!C13</f>
        <v>7006</v>
      </c>
      <c r="D857" s="103">
        <v>3</v>
      </c>
      <c r="E857" s="103">
        <f t="shared" si="30"/>
        <v>552</v>
      </c>
      <c r="F857" s="105">
        <f>IF(Special!D13="o",Special!E13,0)</f>
        <v>0</v>
      </c>
      <c r="G857" s="105"/>
    </row>
    <row r="858" spans="1:8" x14ac:dyDescent="0.25">
      <c r="A858" s="165">
        <v>202223</v>
      </c>
      <c r="B858" s="103" t="s">
        <v>180</v>
      </c>
      <c r="C858" s="104">
        <f>Special!C14</f>
        <v>7008</v>
      </c>
      <c r="D858" s="103">
        <v>3</v>
      </c>
      <c r="E858" s="103">
        <f t="shared" si="30"/>
        <v>552</v>
      </c>
      <c r="F858" s="105">
        <f>IF(Special!D14="o",Special!E14,0)</f>
        <v>0</v>
      </c>
      <c r="G858" s="105"/>
    </row>
    <row r="859" spans="1:8" x14ac:dyDescent="0.25">
      <c r="A859" s="165">
        <v>202223</v>
      </c>
      <c r="B859" s="103" t="s">
        <v>180</v>
      </c>
      <c r="C859" s="104">
        <f>Special!C15</f>
        <v>7011</v>
      </c>
      <c r="D859" s="103">
        <v>3</v>
      </c>
      <c r="E859" s="103">
        <f t="shared" si="30"/>
        <v>552</v>
      </c>
      <c r="F859" s="105">
        <f>IF(Special!D15="o",Special!E15,0)</f>
        <v>0</v>
      </c>
      <c r="G859" s="105"/>
    </row>
    <row r="860" spans="1:8" x14ac:dyDescent="0.25">
      <c r="A860" s="165">
        <v>202223</v>
      </c>
      <c r="B860" s="103" t="s">
        <v>180</v>
      </c>
      <c r="C860" s="104">
        <f>Special!C16</f>
        <v>7019</v>
      </c>
      <c r="D860" s="103">
        <v>3</v>
      </c>
      <c r="E860" s="103">
        <f t="shared" si="30"/>
        <v>552</v>
      </c>
      <c r="F860" s="105">
        <f>IF(Special!D16="o",Special!E16,0)</f>
        <v>0</v>
      </c>
      <c r="G860" s="105"/>
    </row>
    <row r="861" spans="1:8" x14ac:dyDescent="0.25">
      <c r="A861" s="165">
        <v>202223</v>
      </c>
      <c r="B861" s="103" t="s">
        <v>180</v>
      </c>
      <c r="C861" s="104">
        <f>Special!C17</f>
        <v>7021</v>
      </c>
      <c r="D861" s="103">
        <v>3</v>
      </c>
      <c r="E861" s="103">
        <f t="shared" si="30"/>
        <v>552</v>
      </c>
      <c r="F861" s="105">
        <f>IF(Special!D17="o",Special!E17,0)</f>
        <v>0</v>
      </c>
      <c r="G861" s="105"/>
    </row>
    <row r="862" spans="1:8" x14ac:dyDescent="0.25">
      <c r="A862" s="165">
        <v>202223</v>
      </c>
      <c r="B862" s="103" t="s">
        <v>180</v>
      </c>
      <c r="C862" s="104">
        <f>Special!C11</f>
        <v>7001</v>
      </c>
      <c r="D862" s="103">
        <f t="shared" ref="D862:D903" si="32">D855+1</f>
        <v>4</v>
      </c>
      <c r="E862" s="103">
        <f t="shared" si="30"/>
        <v>552</v>
      </c>
      <c r="F862" s="105">
        <f>IF(Special!D11="c",Special!E11,0)</f>
        <v>0</v>
      </c>
      <c r="G862" s="105"/>
    </row>
    <row r="863" spans="1:8" x14ac:dyDescent="0.25">
      <c r="A863" s="165">
        <v>202223</v>
      </c>
      <c r="B863" s="103" t="s">
        <v>180</v>
      </c>
      <c r="C863" s="104">
        <f>Special!C12</f>
        <v>7005</v>
      </c>
      <c r="D863" s="103">
        <f t="shared" si="32"/>
        <v>4</v>
      </c>
      <c r="E863" s="103">
        <f t="shared" si="30"/>
        <v>552</v>
      </c>
      <c r="F863" s="105">
        <f>IF(Special!D12="c",Special!E12,0)</f>
        <v>0</v>
      </c>
      <c r="G863" s="105"/>
    </row>
    <row r="864" spans="1:8" x14ac:dyDescent="0.25">
      <c r="A864" s="165">
        <v>202223</v>
      </c>
      <c r="B864" s="103" t="s">
        <v>180</v>
      </c>
      <c r="C864" s="104">
        <f>Special!C13</f>
        <v>7006</v>
      </c>
      <c r="D864" s="103">
        <f t="shared" si="32"/>
        <v>4</v>
      </c>
      <c r="E864" s="103">
        <f t="shared" si="30"/>
        <v>552</v>
      </c>
      <c r="F864" s="105">
        <f>IF(Special!D13="c",Special!E13,0)</f>
        <v>0</v>
      </c>
      <c r="G864" s="105"/>
    </row>
    <row r="865" spans="1:7" x14ac:dyDescent="0.25">
      <c r="A865" s="165">
        <v>202223</v>
      </c>
      <c r="B865" s="103" t="s">
        <v>180</v>
      </c>
      <c r="C865" s="104">
        <f>Special!C14</f>
        <v>7008</v>
      </c>
      <c r="D865" s="103">
        <f t="shared" si="32"/>
        <v>4</v>
      </c>
      <c r="E865" s="103">
        <f t="shared" si="30"/>
        <v>552</v>
      </c>
      <c r="F865" s="105">
        <f>IF(Special!D14="c",Special!E14,0)</f>
        <v>0</v>
      </c>
      <c r="G865" s="105"/>
    </row>
    <row r="866" spans="1:7" x14ac:dyDescent="0.25">
      <c r="A866" s="165">
        <v>202223</v>
      </c>
      <c r="B866" s="103" t="s">
        <v>180</v>
      </c>
      <c r="C866" s="104">
        <f>Special!C15</f>
        <v>7011</v>
      </c>
      <c r="D866" s="103">
        <f t="shared" si="32"/>
        <v>4</v>
      </c>
      <c r="E866" s="103">
        <f t="shared" si="30"/>
        <v>552</v>
      </c>
      <c r="F866" s="105">
        <f>IF(Special!D15="c",Special!E15,0)</f>
        <v>0</v>
      </c>
      <c r="G866" s="105"/>
    </row>
    <row r="867" spans="1:7" x14ac:dyDescent="0.25">
      <c r="A867" s="165">
        <v>202223</v>
      </c>
      <c r="B867" s="103" t="s">
        <v>180</v>
      </c>
      <c r="C867" s="104">
        <f>Special!C16</f>
        <v>7019</v>
      </c>
      <c r="D867" s="103">
        <f t="shared" si="32"/>
        <v>4</v>
      </c>
      <c r="E867" s="103">
        <f t="shared" si="30"/>
        <v>552</v>
      </c>
      <c r="F867" s="105">
        <f>IF(Special!D16="c",Special!E16,0)</f>
        <v>0</v>
      </c>
      <c r="G867" s="105"/>
    </row>
    <row r="868" spans="1:7" x14ac:dyDescent="0.25">
      <c r="A868" s="165">
        <v>202223</v>
      </c>
      <c r="B868" s="103" t="s">
        <v>180</v>
      </c>
      <c r="C868" s="104">
        <f>Special!C17</f>
        <v>7021</v>
      </c>
      <c r="D868" s="103">
        <f t="shared" si="32"/>
        <v>4</v>
      </c>
      <c r="E868" s="103">
        <f t="shared" si="30"/>
        <v>552</v>
      </c>
      <c r="F868" s="105">
        <f>IF(Special!D17="c",Special!E17,0)</f>
        <v>0</v>
      </c>
      <c r="G868" s="105"/>
    </row>
    <row r="869" spans="1:7" x14ac:dyDescent="0.25">
      <c r="A869" s="165">
        <v>202223</v>
      </c>
      <c r="B869" s="103" t="s">
        <v>180</v>
      </c>
      <c r="C869" s="104">
        <f>Special!C11</f>
        <v>7001</v>
      </c>
      <c r="D869" s="103">
        <f t="shared" si="32"/>
        <v>5</v>
      </c>
      <c r="E869" s="103">
        <f t="shared" si="30"/>
        <v>552</v>
      </c>
      <c r="F869" s="105">
        <f>Special!F11</f>
        <v>67</v>
      </c>
      <c r="G869" s="105"/>
    </row>
    <row r="870" spans="1:7" x14ac:dyDescent="0.25">
      <c r="A870" s="165">
        <v>202223</v>
      </c>
      <c r="B870" s="103" t="s">
        <v>180</v>
      </c>
      <c r="C870" s="104">
        <f>Special!C12</f>
        <v>7005</v>
      </c>
      <c r="D870" s="103">
        <f t="shared" si="32"/>
        <v>5</v>
      </c>
      <c r="E870" s="103">
        <f t="shared" si="30"/>
        <v>552</v>
      </c>
      <c r="F870" s="105">
        <f>Special!F12</f>
        <v>42</v>
      </c>
      <c r="G870" s="105"/>
    </row>
    <row r="871" spans="1:7" x14ac:dyDescent="0.25">
      <c r="A871" s="165">
        <v>202223</v>
      </c>
      <c r="B871" s="103" t="s">
        <v>180</v>
      </c>
      <c r="C871" s="104">
        <f>Special!C13</f>
        <v>7006</v>
      </c>
      <c r="D871" s="103">
        <f t="shared" si="32"/>
        <v>5</v>
      </c>
      <c r="E871" s="103">
        <f t="shared" si="30"/>
        <v>552</v>
      </c>
      <c r="F871" s="105">
        <f>Special!F13</f>
        <v>141</v>
      </c>
      <c r="G871" s="105"/>
    </row>
    <row r="872" spans="1:7" x14ac:dyDescent="0.25">
      <c r="A872" s="165">
        <v>202223</v>
      </c>
      <c r="B872" s="103" t="s">
        <v>180</v>
      </c>
      <c r="C872" s="104">
        <f>Special!C14</f>
        <v>7008</v>
      </c>
      <c r="D872" s="103">
        <f t="shared" si="32"/>
        <v>5</v>
      </c>
      <c r="E872" s="103">
        <f t="shared" si="30"/>
        <v>552</v>
      </c>
      <c r="F872" s="105">
        <f>Special!F14</f>
        <v>71</v>
      </c>
      <c r="G872" s="105"/>
    </row>
    <row r="873" spans="1:7" x14ac:dyDescent="0.25">
      <c r="A873" s="165">
        <v>202223</v>
      </c>
      <c r="B873" s="103" t="s">
        <v>180</v>
      </c>
      <c r="C873" s="104">
        <f>Special!C15</f>
        <v>7011</v>
      </c>
      <c r="D873" s="103">
        <f t="shared" si="32"/>
        <v>5</v>
      </c>
      <c r="E873" s="103">
        <f t="shared" si="30"/>
        <v>552</v>
      </c>
      <c r="F873" s="105">
        <f>Special!F15</f>
        <v>202.5</v>
      </c>
      <c r="G873" s="105"/>
    </row>
    <row r="874" spans="1:7" x14ac:dyDescent="0.25">
      <c r="A874" s="165">
        <v>202223</v>
      </c>
      <c r="B874" s="103" t="s">
        <v>180</v>
      </c>
      <c r="C874" s="104">
        <f>Special!C16</f>
        <v>7019</v>
      </c>
      <c r="D874" s="103">
        <f t="shared" si="32"/>
        <v>5</v>
      </c>
      <c r="E874" s="103">
        <f t="shared" si="30"/>
        <v>552</v>
      </c>
      <c r="F874" s="105">
        <f>Special!F16</f>
        <v>117</v>
      </c>
      <c r="G874" s="105"/>
    </row>
    <row r="875" spans="1:7" x14ac:dyDescent="0.25">
      <c r="A875" s="165">
        <v>202223</v>
      </c>
      <c r="B875" s="103" t="s">
        <v>180</v>
      </c>
      <c r="C875" s="104">
        <f>Special!C17</f>
        <v>7021</v>
      </c>
      <c r="D875" s="103">
        <f t="shared" si="32"/>
        <v>5</v>
      </c>
      <c r="E875" s="103">
        <f t="shared" si="30"/>
        <v>552</v>
      </c>
      <c r="F875" s="105">
        <f>Special!F17</f>
        <v>50</v>
      </c>
      <c r="G875" s="105"/>
    </row>
    <row r="876" spans="1:7" x14ac:dyDescent="0.25">
      <c r="A876" s="165">
        <v>202223</v>
      </c>
      <c r="B876" s="103" t="s">
        <v>180</v>
      </c>
      <c r="C876" s="104">
        <f>Special!C11</f>
        <v>7001</v>
      </c>
      <c r="D876" s="103">
        <f t="shared" si="32"/>
        <v>6</v>
      </c>
      <c r="E876" s="103">
        <f t="shared" ref="E876:E913" si="33">AuthCode</f>
        <v>552</v>
      </c>
      <c r="F876" s="105">
        <f>Special!G11</f>
        <v>1542.59</v>
      </c>
      <c r="G876" s="105"/>
    </row>
    <row r="877" spans="1:7" x14ac:dyDescent="0.25">
      <c r="A877" s="165">
        <v>202223</v>
      </c>
      <c r="B877" s="103" t="s">
        <v>180</v>
      </c>
      <c r="C877" s="104">
        <f>Special!C12</f>
        <v>7005</v>
      </c>
      <c r="D877" s="103">
        <f t="shared" si="32"/>
        <v>6</v>
      </c>
      <c r="E877" s="103">
        <f t="shared" si="33"/>
        <v>552</v>
      </c>
      <c r="F877" s="105">
        <f>Special!G12</f>
        <v>1203.47</v>
      </c>
      <c r="G877" s="105"/>
    </row>
    <row r="878" spans="1:7" x14ac:dyDescent="0.25">
      <c r="A878" s="165">
        <v>202223</v>
      </c>
      <c r="B878" s="103" t="s">
        <v>180</v>
      </c>
      <c r="C878" s="104">
        <f>Special!C13</f>
        <v>7006</v>
      </c>
      <c r="D878" s="103">
        <f t="shared" si="32"/>
        <v>6</v>
      </c>
      <c r="E878" s="103">
        <f t="shared" si="33"/>
        <v>552</v>
      </c>
      <c r="F878" s="105">
        <f>Special!G13</f>
        <v>2518.21</v>
      </c>
      <c r="G878" s="105"/>
    </row>
    <row r="879" spans="1:7" x14ac:dyDescent="0.25">
      <c r="A879" s="165">
        <v>202223</v>
      </c>
      <c r="B879" s="103" t="s">
        <v>180</v>
      </c>
      <c r="C879" s="104">
        <f>Special!C14</f>
        <v>7008</v>
      </c>
      <c r="D879" s="103">
        <f t="shared" si="32"/>
        <v>6</v>
      </c>
      <c r="E879" s="103">
        <f t="shared" si="33"/>
        <v>552</v>
      </c>
      <c r="F879" s="105">
        <f>Special!G14</f>
        <v>1450.6</v>
      </c>
      <c r="G879" s="105"/>
    </row>
    <row r="880" spans="1:7" x14ac:dyDescent="0.25">
      <c r="A880" s="165">
        <v>202223</v>
      </c>
      <c r="B880" s="103" t="s">
        <v>180</v>
      </c>
      <c r="C880" s="104">
        <f>Special!C15</f>
        <v>7011</v>
      </c>
      <c r="D880" s="103">
        <f t="shared" si="32"/>
        <v>6</v>
      </c>
      <c r="E880" s="103">
        <f t="shared" si="33"/>
        <v>552</v>
      </c>
      <c r="F880" s="105">
        <f>Special!G15</f>
        <v>5293.17</v>
      </c>
      <c r="G880" s="105"/>
    </row>
    <row r="881" spans="1:7" x14ac:dyDescent="0.25">
      <c r="A881" s="165">
        <v>202223</v>
      </c>
      <c r="B881" s="103" t="s">
        <v>180</v>
      </c>
      <c r="C881" s="104">
        <f>Special!C16</f>
        <v>7019</v>
      </c>
      <c r="D881" s="103">
        <f t="shared" si="32"/>
        <v>6</v>
      </c>
      <c r="E881" s="103">
        <f t="shared" si="33"/>
        <v>552</v>
      </c>
      <c r="F881" s="105">
        <f>Special!G16</f>
        <v>3136.63</v>
      </c>
      <c r="G881" s="105"/>
    </row>
    <row r="882" spans="1:7" x14ac:dyDescent="0.25">
      <c r="A882" s="165">
        <v>202223</v>
      </c>
      <c r="B882" s="103" t="s">
        <v>180</v>
      </c>
      <c r="C882" s="104">
        <f>Special!C17</f>
        <v>7021</v>
      </c>
      <c r="D882" s="103">
        <f t="shared" si="32"/>
        <v>6</v>
      </c>
      <c r="E882" s="103">
        <f t="shared" si="33"/>
        <v>552</v>
      </c>
      <c r="F882" s="105">
        <f>Special!G17</f>
        <v>1291.8800000000001</v>
      </c>
      <c r="G882" s="105"/>
    </row>
    <row r="883" spans="1:7" x14ac:dyDescent="0.25">
      <c r="A883" s="165">
        <v>202223</v>
      </c>
      <c r="B883" s="103" t="s">
        <v>180</v>
      </c>
      <c r="C883" s="104">
        <f>Special!C11</f>
        <v>7001</v>
      </c>
      <c r="D883" s="103">
        <f t="shared" si="32"/>
        <v>7</v>
      </c>
      <c r="E883" s="103">
        <f t="shared" si="33"/>
        <v>552</v>
      </c>
      <c r="F883" s="105">
        <f>Special!H11</f>
        <v>23023.731343283584</v>
      </c>
      <c r="G883" s="105"/>
    </row>
    <row r="884" spans="1:7" x14ac:dyDescent="0.25">
      <c r="A884" s="165">
        <v>202223</v>
      </c>
      <c r="B884" s="103" t="s">
        <v>180</v>
      </c>
      <c r="C884" s="104">
        <f>Special!C12</f>
        <v>7005</v>
      </c>
      <c r="D884" s="103">
        <f t="shared" si="32"/>
        <v>7</v>
      </c>
      <c r="E884" s="103">
        <f t="shared" si="33"/>
        <v>552</v>
      </c>
      <c r="F884" s="105">
        <f>Special!H12</f>
        <v>28654.047619047622</v>
      </c>
      <c r="G884" s="105"/>
    </row>
    <row r="885" spans="1:7" x14ac:dyDescent="0.25">
      <c r="A885" s="165">
        <v>202223</v>
      </c>
      <c r="B885" s="103" t="s">
        <v>180</v>
      </c>
      <c r="C885" s="104">
        <f>Special!C13</f>
        <v>7006</v>
      </c>
      <c r="D885" s="103">
        <f t="shared" si="32"/>
        <v>7</v>
      </c>
      <c r="E885" s="103">
        <f t="shared" si="33"/>
        <v>552</v>
      </c>
      <c r="F885" s="105">
        <f>Special!H13</f>
        <v>17859.645390070924</v>
      </c>
      <c r="G885" s="105"/>
    </row>
    <row r="886" spans="1:7" x14ac:dyDescent="0.25">
      <c r="A886" s="165">
        <v>202223</v>
      </c>
      <c r="B886" s="103" t="s">
        <v>180</v>
      </c>
      <c r="C886" s="104">
        <f>Special!C14</f>
        <v>7008</v>
      </c>
      <c r="D886" s="103">
        <f t="shared" si="32"/>
        <v>7</v>
      </c>
      <c r="E886" s="103">
        <f t="shared" si="33"/>
        <v>552</v>
      </c>
      <c r="F886" s="105">
        <f>Special!H14</f>
        <v>20430.985915492958</v>
      </c>
      <c r="G886" s="105"/>
    </row>
    <row r="887" spans="1:7" x14ac:dyDescent="0.25">
      <c r="A887" s="165">
        <v>202223</v>
      </c>
      <c r="B887" s="103" t="s">
        <v>180</v>
      </c>
      <c r="C887" s="104">
        <f>Special!C15</f>
        <v>7011</v>
      </c>
      <c r="D887" s="103">
        <f t="shared" si="32"/>
        <v>7</v>
      </c>
      <c r="E887" s="103">
        <f t="shared" si="33"/>
        <v>552</v>
      </c>
      <c r="F887" s="105">
        <f>Special!H15</f>
        <v>26139.111111111113</v>
      </c>
      <c r="G887" s="105"/>
    </row>
    <row r="888" spans="1:7" x14ac:dyDescent="0.25">
      <c r="A888" s="165">
        <v>202223</v>
      </c>
      <c r="B888" s="103" t="s">
        <v>180</v>
      </c>
      <c r="C888" s="104">
        <f>Special!C16</f>
        <v>7019</v>
      </c>
      <c r="D888" s="103">
        <f t="shared" si="32"/>
        <v>7</v>
      </c>
      <c r="E888" s="103">
        <f t="shared" si="33"/>
        <v>552</v>
      </c>
      <c r="F888" s="105">
        <f>Special!H16</f>
        <v>26808.803418803422</v>
      </c>
      <c r="G888" s="105"/>
    </row>
    <row r="889" spans="1:7" x14ac:dyDescent="0.25">
      <c r="A889" s="165">
        <v>202223</v>
      </c>
      <c r="B889" s="103" t="s">
        <v>180</v>
      </c>
      <c r="C889" s="104">
        <f>Special!C17</f>
        <v>7021</v>
      </c>
      <c r="D889" s="103">
        <f t="shared" si="32"/>
        <v>7</v>
      </c>
      <c r="E889" s="103">
        <f t="shared" si="33"/>
        <v>552</v>
      </c>
      <c r="F889" s="105">
        <f>Special!H17</f>
        <v>25837.600000000002</v>
      </c>
      <c r="G889" s="105"/>
    </row>
    <row r="890" spans="1:7" x14ac:dyDescent="0.25">
      <c r="A890" s="165">
        <v>202223</v>
      </c>
      <c r="B890" s="103" t="s">
        <v>180</v>
      </c>
      <c r="C890" s="104">
        <f>Special!C11</f>
        <v>7001</v>
      </c>
      <c r="D890" s="103">
        <f t="shared" si="32"/>
        <v>8</v>
      </c>
      <c r="E890" s="103">
        <f t="shared" si="33"/>
        <v>552</v>
      </c>
      <c r="F890" s="105">
        <f>Special!I11</f>
        <v>0</v>
      </c>
      <c r="G890" s="105"/>
    </row>
    <row r="891" spans="1:7" x14ac:dyDescent="0.25">
      <c r="A891" s="165">
        <v>202223</v>
      </c>
      <c r="B891" s="103" t="s">
        <v>180</v>
      </c>
      <c r="C891" s="104">
        <f>Special!C12</f>
        <v>7005</v>
      </c>
      <c r="D891" s="103">
        <f t="shared" si="32"/>
        <v>8</v>
      </c>
      <c r="E891" s="103">
        <f t="shared" si="33"/>
        <v>552</v>
      </c>
      <c r="F891" s="105">
        <f>Special!I12</f>
        <v>0</v>
      </c>
      <c r="G891" s="105"/>
    </row>
    <row r="892" spans="1:7" x14ac:dyDescent="0.25">
      <c r="A892" s="165">
        <v>202223</v>
      </c>
      <c r="B892" s="103" t="s">
        <v>180</v>
      </c>
      <c r="C892" s="104">
        <f>Special!C13</f>
        <v>7006</v>
      </c>
      <c r="D892" s="103">
        <f t="shared" si="32"/>
        <v>8</v>
      </c>
      <c r="E892" s="103">
        <f t="shared" si="33"/>
        <v>552</v>
      </c>
      <c r="F892" s="105">
        <f>Special!I13</f>
        <v>0</v>
      </c>
      <c r="G892" s="105"/>
    </row>
    <row r="893" spans="1:7" x14ac:dyDescent="0.25">
      <c r="A893" s="165">
        <v>202223</v>
      </c>
      <c r="B893" s="103" t="s">
        <v>180</v>
      </c>
      <c r="C893" s="104">
        <f>Special!C14</f>
        <v>7008</v>
      </c>
      <c r="D893" s="103">
        <f t="shared" si="32"/>
        <v>8</v>
      </c>
      <c r="E893" s="103">
        <f t="shared" si="33"/>
        <v>552</v>
      </c>
      <c r="F893" s="105">
        <f>Special!I14</f>
        <v>0</v>
      </c>
      <c r="G893" s="105"/>
    </row>
    <row r="894" spans="1:7" x14ac:dyDescent="0.25">
      <c r="A894" s="165">
        <v>202223</v>
      </c>
      <c r="B894" s="103" t="s">
        <v>180</v>
      </c>
      <c r="C894" s="104">
        <f>Special!C15</f>
        <v>7011</v>
      </c>
      <c r="D894" s="103">
        <f t="shared" si="32"/>
        <v>8</v>
      </c>
      <c r="E894" s="103">
        <f t="shared" si="33"/>
        <v>552</v>
      </c>
      <c r="F894" s="105">
        <f>Special!I15</f>
        <v>0</v>
      </c>
      <c r="G894" s="105"/>
    </row>
    <row r="895" spans="1:7" x14ac:dyDescent="0.25">
      <c r="A895" s="165">
        <v>202223</v>
      </c>
      <c r="B895" s="103" t="s">
        <v>180</v>
      </c>
      <c r="C895" s="104">
        <f>Special!C16</f>
        <v>7019</v>
      </c>
      <c r="D895" s="103">
        <f t="shared" si="32"/>
        <v>8</v>
      </c>
      <c r="E895" s="103">
        <f t="shared" si="33"/>
        <v>552</v>
      </c>
      <c r="F895" s="105">
        <f>Special!I16</f>
        <v>0</v>
      </c>
      <c r="G895" s="105"/>
    </row>
    <row r="896" spans="1:7" x14ac:dyDescent="0.25">
      <c r="A896" s="165">
        <v>202223</v>
      </c>
      <c r="B896" s="103" t="s">
        <v>180</v>
      </c>
      <c r="C896" s="104">
        <f>Special!C17</f>
        <v>7021</v>
      </c>
      <c r="D896" s="103">
        <f t="shared" si="32"/>
        <v>8</v>
      </c>
      <c r="E896" s="103">
        <f t="shared" si="33"/>
        <v>552</v>
      </c>
      <c r="F896" s="105">
        <f>Special!I17</f>
        <v>0</v>
      </c>
      <c r="G896" s="105"/>
    </row>
    <row r="897" spans="1:15" x14ac:dyDescent="0.25">
      <c r="A897" s="165">
        <v>202223</v>
      </c>
      <c r="B897" s="103" t="s">
        <v>180</v>
      </c>
      <c r="C897" s="104">
        <f>Special!C11</f>
        <v>7001</v>
      </c>
      <c r="D897" s="103">
        <f t="shared" si="32"/>
        <v>9</v>
      </c>
      <c r="E897" s="103">
        <f t="shared" si="33"/>
        <v>552</v>
      </c>
      <c r="F897" s="105">
        <f>Special!J11</f>
        <v>0</v>
      </c>
      <c r="G897" s="105"/>
    </row>
    <row r="898" spans="1:15" x14ac:dyDescent="0.25">
      <c r="A898" s="165">
        <v>202223</v>
      </c>
      <c r="B898" s="103" t="s">
        <v>180</v>
      </c>
      <c r="C898" s="104">
        <f>Special!C12</f>
        <v>7005</v>
      </c>
      <c r="D898" s="103">
        <f t="shared" si="32"/>
        <v>9</v>
      </c>
      <c r="E898" s="103">
        <f t="shared" si="33"/>
        <v>552</v>
      </c>
      <c r="F898" s="105">
        <f>Special!J12</f>
        <v>0</v>
      </c>
      <c r="G898" s="105"/>
    </row>
    <row r="899" spans="1:15" x14ac:dyDescent="0.25">
      <c r="A899" s="165">
        <v>202223</v>
      </c>
      <c r="B899" s="103" t="s">
        <v>180</v>
      </c>
      <c r="C899" s="104">
        <f>Special!C13</f>
        <v>7006</v>
      </c>
      <c r="D899" s="103">
        <f t="shared" si="32"/>
        <v>9</v>
      </c>
      <c r="E899" s="103">
        <f t="shared" si="33"/>
        <v>552</v>
      </c>
      <c r="F899" s="105">
        <f>Special!J13</f>
        <v>0</v>
      </c>
      <c r="G899" s="105"/>
    </row>
    <row r="900" spans="1:15" x14ac:dyDescent="0.25">
      <c r="A900" s="165">
        <v>202223</v>
      </c>
      <c r="B900" s="103" t="s">
        <v>180</v>
      </c>
      <c r="C900" s="104">
        <f>Special!C14</f>
        <v>7008</v>
      </c>
      <c r="D900" s="103">
        <f t="shared" si="32"/>
        <v>9</v>
      </c>
      <c r="E900" s="103">
        <f t="shared" si="33"/>
        <v>552</v>
      </c>
      <c r="F900" s="105">
        <f>Special!J14</f>
        <v>0</v>
      </c>
      <c r="G900" s="105"/>
    </row>
    <row r="901" spans="1:15" x14ac:dyDescent="0.25">
      <c r="A901" s="165">
        <v>202223</v>
      </c>
      <c r="B901" s="103" t="s">
        <v>180</v>
      </c>
      <c r="C901" s="104">
        <f>Special!C15</f>
        <v>7011</v>
      </c>
      <c r="D901" s="103">
        <f t="shared" si="32"/>
        <v>9</v>
      </c>
      <c r="E901" s="103">
        <f t="shared" si="33"/>
        <v>552</v>
      </c>
      <c r="F901" s="105">
        <f>Special!J15</f>
        <v>0</v>
      </c>
      <c r="G901" s="105"/>
    </row>
    <row r="902" spans="1:15" x14ac:dyDescent="0.25">
      <c r="A902" s="165">
        <v>202223</v>
      </c>
      <c r="B902" s="103" t="s">
        <v>180</v>
      </c>
      <c r="C902" s="104">
        <f>Special!C16</f>
        <v>7019</v>
      </c>
      <c r="D902" s="103">
        <f t="shared" si="32"/>
        <v>9</v>
      </c>
      <c r="E902" s="103">
        <f t="shared" si="33"/>
        <v>552</v>
      </c>
      <c r="F902" s="105">
        <f>Special!J16</f>
        <v>0</v>
      </c>
      <c r="G902" s="105"/>
      <c r="J902" s="103" t="s">
        <v>310</v>
      </c>
    </row>
    <row r="903" spans="1:15" x14ac:dyDescent="0.25">
      <c r="A903" s="165">
        <v>202223</v>
      </c>
      <c r="B903" s="103" t="s">
        <v>180</v>
      </c>
      <c r="C903" s="104">
        <f>Special!C17</f>
        <v>7021</v>
      </c>
      <c r="D903" s="103">
        <f t="shared" si="32"/>
        <v>9</v>
      </c>
      <c r="E903" s="103">
        <f t="shared" si="33"/>
        <v>552</v>
      </c>
      <c r="F903" s="105">
        <f>Special!J17</f>
        <v>0</v>
      </c>
      <c r="G903" s="105"/>
      <c r="J903" s="103" t="s">
        <v>177</v>
      </c>
      <c r="K903" s="103" t="s">
        <v>311</v>
      </c>
      <c r="L903" s="103" t="s">
        <v>312</v>
      </c>
      <c r="M903" s="103" t="s">
        <v>313</v>
      </c>
      <c r="N903" s="103" t="s">
        <v>314</v>
      </c>
      <c r="O903" s="103" t="s">
        <v>315</v>
      </c>
    </row>
    <row r="904" spans="1:15" x14ac:dyDescent="0.25">
      <c r="A904" s="165">
        <v>202223</v>
      </c>
      <c r="B904" s="103" t="s">
        <v>180</v>
      </c>
      <c r="C904" s="104">
        <v>8884</v>
      </c>
      <c r="D904" s="103">
        <v>5</v>
      </c>
      <c r="E904" s="103">
        <f t="shared" si="33"/>
        <v>552</v>
      </c>
      <c r="F904" s="105">
        <f>Special!F19</f>
        <v>690.5</v>
      </c>
      <c r="J904" s="112">
        <v>201516</v>
      </c>
      <c r="K904" s="112">
        <v>512</v>
      </c>
      <c r="L904" s="112">
        <v>9990</v>
      </c>
      <c r="M904" s="112" t="s">
        <v>316</v>
      </c>
      <c r="N904" s="112" t="s">
        <v>318</v>
      </c>
      <c r="O904" s="112">
        <v>0</v>
      </c>
    </row>
    <row r="905" spans="1:15" x14ac:dyDescent="0.25">
      <c r="A905" s="165">
        <v>202223</v>
      </c>
      <c r="B905" s="103" t="s">
        <v>180</v>
      </c>
      <c r="C905" s="104">
        <v>8884</v>
      </c>
      <c r="D905" s="103">
        <f>D904+1</f>
        <v>6</v>
      </c>
      <c r="E905" s="103">
        <f t="shared" si="33"/>
        <v>552</v>
      </c>
      <c r="F905" s="105">
        <f>Special!G19</f>
        <v>16436.550000000003</v>
      </c>
      <c r="G905" s="105"/>
      <c r="J905" s="112">
        <v>201516</v>
      </c>
      <c r="K905" s="112">
        <v>512</v>
      </c>
      <c r="L905" s="112">
        <v>9995</v>
      </c>
      <c r="M905" s="112" t="s">
        <v>316</v>
      </c>
      <c r="N905" s="112" t="s">
        <v>317</v>
      </c>
      <c r="O905" s="112">
        <v>0</v>
      </c>
    </row>
    <row r="906" spans="1:15" x14ac:dyDescent="0.25">
      <c r="A906" s="165">
        <v>202223</v>
      </c>
      <c r="B906" s="103" t="s">
        <v>180</v>
      </c>
      <c r="C906" s="104">
        <v>8884</v>
      </c>
      <c r="D906" s="103">
        <f>D905+1</f>
        <v>7</v>
      </c>
      <c r="E906" s="103">
        <f t="shared" si="33"/>
        <v>552</v>
      </c>
      <c r="F906" s="105">
        <f>Special!H19</f>
        <v>23803.837798696601</v>
      </c>
      <c r="G906" s="105"/>
      <c r="J906" s="103">
        <v>201516</v>
      </c>
      <c r="K906" s="103">
        <v>512</v>
      </c>
      <c r="L906" s="103">
        <v>8886</v>
      </c>
      <c r="M906" s="103" t="s">
        <v>319</v>
      </c>
      <c r="N906" s="103" t="s">
        <v>320</v>
      </c>
      <c r="O906" s="103">
        <v>0</v>
      </c>
    </row>
    <row r="907" spans="1:15" x14ac:dyDescent="0.25">
      <c r="A907" s="165">
        <v>202223</v>
      </c>
      <c r="B907" s="103" t="s">
        <v>180</v>
      </c>
      <c r="C907" s="104">
        <v>8884</v>
      </c>
      <c r="D907" s="103">
        <f>D906+1</f>
        <v>8</v>
      </c>
      <c r="E907" s="103">
        <f t="shared" si="33"/>
        <v>552</v>
      </c>
      <c r="F907" s="105">
        <f>Special!I19</f>
        <v>0</v>
      </c>
      <c r="G907" s="105"/>
      <c r="J907" s="112">
        <v>201516</v>
      </c>
      <c r="K907" s="112">
        <v>512</v>
      </c>
      <c r="L907" s="112">
        <v>9996</v>
      </c>
      <c r="M907" s="112" t="s">
        <v>319</v>
      </c>
      <c r="N907" s="112" t="s">
        <v>321</v>
      </c>
      <c r="O907" s="112">
        <v>0</v>
      </c>
    </row>
    <row r="908" spans="1:15" x14ac:dyDescent="0.25">
      <c r="A908" s="165">
        <v>202223</v>
      </c>
      <c r="B908" s="103" t="s">
        <v>180</v>
      </c>
      <c r="C908" s="104">
        <v>8884</v>
      </c>
      <c r="D908" s="103">
        <f>D907+1</f>
        <v>9</v>
      </c>
      <c r="E908" s="103">
        <f t="shared" si="33"/>
        <v>552</v>
      </c>
      <c r="F908" s="105">
        <f>Special!J19</f>
        <v>0</v>
      </c>
      <c r="G908" s="105"/>
      <c r="H908" s="111" t="s">
        <v>280</v>
      </c>
      <c r="J908" s="103">
        <v>201516</v>
      </c>
      <c r="K908" s="103">
        <v>512</v>
      </c>
      <c r="L908" s="103">
        <v>8881</v>
      </c>
      <c r="M908" s="103" t="s">
        <v>322</v>
      </c>
      <c r="N908" s="103" t="s">
        <v>323</v>
      </c>
      <c r="O908" s="103">
        <v>0</v>
      </c>
    </row>
    <row r="909" spans="1:15" x14ac:dyDescent="0.25">
      <c r="A909" s="165">
        <v>202223</v>
      </c>
      <c r="B909" s="103" t="s">
        <v>180</v>
      </c>
      <c r="C909" s="104">
        <v>8885</v>
      </c>
      <c r="D909" s="103">
        <v>5</v>
      </c>
      <c r="E909" s="103">
        <f t="shared" si="33"/>
        <v>552</v>
      </c>
      <c r="F909" s="105">
        <f>Special!F22</f>
        <v>54668</v>
      </c>
      <c r="G909" s="105"/>
      <c r="H909" s="113" t="s">
        <v>274</v>
      </c>
      <c r="J909" s="112">
        <v>201516</v>
      </c>
      <c r="K909" s="112">
        <v>512</v>
      </c>
      <c r="L909" s="112">
        <v>9994</v>
      </c>
      <c r="M909" s="112" t="s">
        <v>322</v>
      </c>
      <c r="N909" s="112" t="s">
        <v>324</v>
      </c>
      <c r="O909" s="112">
        <v>0</v>
      </c>
    </row>
    <row r="910" spans="1:15" x14ac:dyDescent="0.25">
      <c r="A910" s="165">
        <v>202223</v>
      </c>
      <c r="B910" s="103" t="s">
        <v>180</v>
      </c>
      <c r="C910" s="104">
        <v>8885</v>
      </c>
      <c r="D910" s="103">
        <f>D909+1</f>
        <v>6</v>
      </c>
      <c r="E910" s="103">
        <f t="shared" si="33"/>
        <v>552</v>
      </c>
      <c r="F910" s="105">
        <f>Special!G22</f>
        <v>263680.37</v>
      </c>
      <c r="G910" s="105"/>
      <c r="J910" s="103">
        <v>201516</v>
      </c>
      <c r="K910" s="103">
        <v>512</v>
      </c>
      <c r="L910" s="103">
        <v>8882</v>
      </c>
      <c r="M910" s="103" t="s">
        <v>325</v>
      </c>
      <c r="N910" s="103" t="s">
        <v>326</v>
      </c>
      <c r="O910" s="103">
        <v>0</v>
      </c>
    </row>
    <row r="911" spans="1:15" x14ac:dyDescent="0.25">
      <c r="A911" s="165">
        <v>202223</v>
      </c>
      <c r="B911" s="103" t="s">
        <v>180</v>
      </c>
      <c r="C911" s="104">
        <v>8885</v>
      </c>
      <c r="D911" s="103">
        <f>D910+1</f>
        <v>7</v>
      </c>
      <c r="E911" s="103">
        <f t="shared" si="33"/>
        <v>552</v>
      </c>
      <c r="F911" s="105">
        <f>Special!H22</f>
        <v>4823.3037608838804</v>
      </c>
      <c r="G911" s="105"/>
      <c r="J911" s="112">
        <v>201516</v>
      </c>
      <c r="K911" s="112">
        <v>512</v>
      </c>
      <c r="L911" s="112">
        <v>9991</v>
      </c>
      <c r="M911" s="112" t="s">
        <v>325</v>
      </c>
      <c r="N911" s="112" t="s">
        <v>327</v>
      </c>
      <c r="O911" s="112">
        <v>0</v>
      </c>
    </row>
    <row r="912" spans="1:15" x14ac:dyDescent="0.25">
      <c r="A912" s="165">
        <v>202223</v>
      </c>
      <c r="B912" s="103" t="s">
        <v>180</v>
      </c>
      <c r="C912" s="104">
        <v>8885</v>
      </c>
      <c r="D912" s="103">
        <f>D911+1</f>
        <v>8</v>
      </c>
      <c r="E912" s="103">
        <f t="shared" si="33"/>
        <v>552</v>
      </c>
      <c r="F912" s="105">
        <f>Special!I22</f>
        <v>34253.620186052583</v>
      </c>
      <c r="G912" s="105"/>
      <c r="J912" s="103">
        <v>201516</v>
      </c>
      <c r="K912" s="103">
        <v>512</v>
      </c>
      <c r="L912" s="103">
        <v>8883</v>
      </c>
      <c r="M912" s="103" t="s">
        <v>328</v>
      </c>
      <c r="N912" s="103" t="s">
        <v>329</v>
      </c>
      <c r="O912" s="103">
        <v>0</v>
      </c>
    </row>
    <row r="913" spans="1:15" x14ac:dyDescent="0.25">
      <c r="A913" s="165">
        <v>202223</v>
      </c>
      <c r="B913" s="103" t="s">
        <v>180</v>
      </c>
      <c r="C913" s="104">
        <v>8885</v>
      </c>
      <c r="D913" s="103">
        <f>D912+1</f>
        <v>9</v>
      </c>
      <c r="E913" s="103">
        <f t="shared" si="33"/>
        <v>552</v>
      </c>
      <c r="F913" s="105">
        <f>Special!J22</f>
        <v>0</v>
      </c>
      <c r="G913" s="105"/>
      <c r="J913" s="112">
        <v>201516</v>
      </c>
      <c r="K913" s="112">
        <v>512</v>
      </c>
      <c r="L913" s="112">
        <v>9992</v>
      </c>
      <c r="M913" s="112" t="s">
        <v>328</v>
      </c>
      <c r="N913" s="112" t="s">
        <v>330</v>
      </c>
      <c r="O913" s="112">
        <v>0</v>
      </c>
    </row>
    <row r="914" spans="1:15" x14ac:dyDescent="0.25">
      <c r="A914" s="165">
        <v>202223</v>
      </c>
      <c r="B914" s="103" t="s">
        <v>180</v>
      </c>
      <c r="C914" s="104">
        <v>9990</v>
      </c>
      <c r="D914" s="103">
        <v>6</v>
      </c>
      <c r="E914" s="103">
        <f t="shared" ref="E914:E926" si="34">AuthCode</f>
        <v>552</v>
      </c>
      <c r="F914" s="105">
        <f>Special!D36</f>
        <v>284686.52999999997</v>
      </c>
      <c r="J914" s="103">
        <v>201516</v>
      </c>
      <c r="K914" s="103">
        <v>512</v>
      </c>
      <c r="L914" s="103">
        <v>8884</v>
      </c>
      <c r="M914" s="103" t="s">
        <v>331</v>
      </c>
      <c r="N914" s="103" t="s">
        <v>332</v>
      </c>
      <c r="O914" s="103">
        <v>0</v>
      </c>
    </row>
    <row r="915" spans="1:15" x14ac:dyDescent="0.25">
      <c r="A915" s="165">
        <v>202223</v>
      </c>
      <c r="B915" s="103" t="s">
        <v>180</v>
      </c>
      <c r="C915" s="104">
        <v>9991</v>
      </c>
      <c r="D915" s="103">
        <v>6</v>
      </c>
      <c r="E915" s="103">
        <f t="shared" si="34"/>
        <v>552</v>
      </c>
      <c r="F915" s="105">
        <f>Special!D30</f>
        <v>12024.23</v>
      </c>
      <c r="J915" s="112">
        <v>201516</v>
      </c>
      <c r="K915" s="112">
        <v>512</v>
      </c>
      <c r="L915" s="112">
        <v>9993</v>
      </c>
      <c r="M915" s="112" t="s">
        <v>331</v>
      </c>
      <c r="N915" s="112" t="s">
        <v>333</v>
      </c>
      <c r="O915" s="112">
        <v>0</v>
      </c>
    </row>
    <row r="916" spans="1:15" x14ac:dyDescent="0.25">
      <c r="A916" s="165">
        <v>202223</v>
      </c>
      <c r="B916" s="103" t="s">
        <v>180</v>
      </c>
      <c r="C916" s="104">
        <v>9992</v>
      </c>
      <c r="D916" s="103">
        <v>6</v>
      </c>
      <c r="E916" s="103">
        <f t="shared" si="34"/>
        <v>552</v>
      </c>
      <c r="F916" s="105">
        <f>Special!D32</f>
        <v>8367.48</v>
      </c>
    </row>
    <row r="917" spans="1:15" x14ac:dyDescent="0.25">
      <c r="A917" s="165">
        <v>202223</v>
      </c>
      <c r="B917" s="103" t="s">
        <v>180</v>
      </c>
      <c r="C917" s="104">
        <v>9993</v>
      </c>
      <c r="D917" s="103">
        <v>6</v>
      </c>
      <c r="E917" s="103">
        <f t="shared" si="34"/>
        <v>552</v>
      </c>
      <c r="F917" s="105">
        <f>Special!D33</f>
        <v>614.45000000000005</v>
      </c>
    </row>
    <row r="918" spans="1:15" x14ac:dyDescent="0.25">
      <c r="A918" s="165">
        <v>202223</v>
      </c>
      <c r="B918" s="103" t="s">
        <v>180</v>
      </c>
      <c r="C918" s="104">
        <v>9994</v>
      </c>
      <c r="D918" s="103">
        <v>6</v>
      </c>
      <c r="E918" s="103">
        <f t="shared" si="34"/>
        <v>552</v>
      </c>
      <c r="F918" s="105">
        <f>Special!D29</f>
        <v>0</v>
      </c>
    </row>
    <row r="919" spans="1:15" x14ac:dyDescent="0.25">
      <c r="A919" s="165">
        <v>202223</v>
      </c>
      <c r="B919" s="103" t="s">
        <v>180</v>
      </c>
      <c r="C919" s="104">
        <v>9995</v>
      </c>
      <c r="D919" s="103">
        <v>6</v>
      </c>
      <c r="E919" s="103">
        <f t="shared" si="34"/>
        <v>552</v>
      </c>
      <c r="F919" s="105">
        <f>Special!D34</f>
        <v>21006.16</v>
      </c>
    </row>
    <row r="920" spans="1:15" x14ac:dyDescent="0.25">
      <c r="A920" s="165">
        <v>202223</v>
      </c>
      <c r="B920" s="103" t="s">
        <v>180</v>
      </c>
      <c r="C920" s="104">
        <v>9996</v>
      </c>
      <c r="D920" s="103">
        <v>6</v>
      </c>
      <c r="E920" s="103">
        <f t="shared" si="34"/>
        <v>552</v>
      </c>
      <c r="F920" s="105">
        <f>Special!D31</f>
        <v>0</v>
      </c>
    </row>
    <row r="921" spans="1:15" x14ac:dyDescent="0.25">
      <c r="A921" s="165">
        <v>202223</v>
      </c>
      <c r="B921" s="103" t="s">
        <v>180</v>
      </c>
      <c r="C921" s="104">
        <v>9991</v>
      </c>
      <c r="D921" s="103">
        <v>9</v>
      </c>
      <c r="E921" s="103">
        <f t="shared" si="34"/>
        <v>552</v>
      </c>
      <c r="F921" s="105">
        <f>Special!I30</f>
        <v>28100.54</v>
      </c>
    </row>
    <row r="922" spans="1:15" x14ac:dyDescent="0.25">
      <c r="A922" s="165">
        <v>202223</v>
      </c>
      <c r="B922" s="103" t="s">
        <v>180</v>
      </c>
      <c r="C922" s="104">
        <v>9992</v>
      </c>
      <c r="D922" s="103">
        <v>9</v>
      </c>
      <c r="E922" s="103">
        <f t="shared" si="34"/>
        <v>552</v>
      </c>
      <c r="F922" s="105">
        <f>Special!I32</f>
        <v>10883.31</v>
      </c>
    </row>
    <row r="923" spans="1:15" x14ac:dyDescent="0.25">
      <c r="A923" s="165">
        <v>202223</v>
      </c>
      <c r="B923" s="103" t="s">
        <v>180</v>
      </c>
      <c r="C923" s="104">
        <v>9993</v>
      </c>
      <c r="D923" s="103">
        <v>9</v>
      </c>
      <c r="E923" s="103">
        <f t="shared" si="34"/>
        <v>552</v>
      </c>
      <c r="F923" s="105">
        <f>Special!I33</f>
        <v>673.49</v>
      </c>
    </row>
    <row r="924" spans="1:15" x14ac:dyDescent="0.25">
      <c r="A924" s="165">
        <v>202223</v>
      </c>
      <c r="B924" s="103" t="s">
        <v>180</v>
      </c>
      <c r="C924" s="104">
        <v>9994</v>
      </c>
      <c r="D924" s="103">
        <v>9</v>
      </c>
      <c r="E924" s="103">
        <f t="shared" si="34"/>
        <v>552</v>
      </c>
      <c r="F924" s="105">
        <f>Special!I29</f>
        <v>291.52999999999997</v>
      </c>
      <c r="G924" s="105"/>
    </row>
    <row r="925" spans="1:15" x14ac:dyDescent="0.25">
      <c r="A925" s="165">
        <v>202223</v>
      </c>
      <c r="B925" s="103" t="s">
        <v>180</v>
      </c>
      <c r="C925" s="104">
        <v>9995</v>
      </c>
      <c r="D925" s="103">
        <v>9</v>
      </c>
      <c r="E925" s="103">
        <f t="shared" si="34"/>
        <v>552</v>
      </c>
      <c r="F925" s="105">
        <f>Special!I34</f>
        <v>39948.869999999995</v>
      </c>
      <c r="G925" s="105"/>
    </row>
    <row r="926" spans="1:15" x14ac:dyDescent="0.25">
      <c r="A926" s="165">
        <v>202223</v>
      </c>
      <c r="B926" s="103" t="s">
        <v>180</v>
      </c>
      <c r="C926" s="103">
        <v>9996</v>
      </c>
      <c r="D926" s="103">
        <v>9</v>
      </c>
      <c r="E926" s="103">
        <f t="shared" si="34"/>
        <v>552</v>
      </c>
      <c r="F926" s="105">
        <f>Special!I31</f>
        <v>0</v>
      </c>
      <c r="G926" s="105"/>
      <c r="H926" s="113" t="s">
        <v>273</v>
      </c>
    </row>
    <row r="927" spans="1:15" x14ac:dyDescent="0.25">
      <c r="G927" s="105"/>
    </row>
    <row r="928" spans="1:15" x14ac:dyDescent="0.25">
      <c r="G928" s="105"/>
    </row>
    <row r="929" spans="7:7" x14ac:dyDescent="0.25">
      <c r="G929" s="105"/>
    </row>
    <row r="930" spans="7:7" x14ac:dyDescent="0.25">
      <c r="G930" s="105"/>
    </row>
    <row r="931" spans="7:7" x14ac:dyDescent="0.25">
      <c r="G931" s="105"/>
    </row>
    <row r="932" spans="7:7" x14ac:dyDescent="0.25">
      <c r="G932" s="105"/>
    </row>
    <row r="933" spans="7:7" x14ac:dyDescent="0.25">
      <c r="G933" s="105"/>
    </row>
    <row r="934" spans="7:7" x14ac:dyDescent="0.25">
      <c r="G934" s="105"/>
    </row>
    <row r="935" spans="7:7" x14ac:dyDescent="0.25">
      <c r="G935" s="105"/>
    </row>
  </sheetData>
  <sheetProtection sheet="1" objects="1" scenarios="1"/>
  <pageMargins left="0.75" right="0.75" top="1" bottom="1" header="0.5" footer="0.5"/>
  <pageSetup paperSize="9" orientation="portrait" r:id="rId1"/>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theme="9" tint="0.39997558519241921"/>
    <pageSetUpPr fitToPage="1"/>
  </sheetPr>
  <dimension ref="A1:L26"/>
  <sheetViews>
    <sheetView zoomScale="86" zoomScaleNormal="86" workbookViewId="0">
      <selection activeCell="D2" sqref="D2"/>
    </sheetView>
  </sheetViews>
  <sheetFormatPr defaultColWidth="8.90625" defaultRowHeight="15" x14ac:dyDescent="0.25"/>
  <cols>
    <col min="1" max="1" width="8.08984375" style="49" bestFit="1" customWidth="1"/>
    <col min="2" max="2" width="32.81640625" style="49" customWidth="1"/>
    <col min="3" max="3" width="24.08984375" style="49" bestFit="1" customWidth="1"/>
    <col min="4" max="4" width="57.81640625" style="49" bestFit="1" customWidth="1"/>
    <col min="5" max="5" width="14" style="49" bestFit="1" customWidth="1"/>
    <col min="6" max="6" width="12.453125" style="49" bestFit="1" customWidth="1"/>
    <col min="7" max="7" width="21.453125" style="49" customWidth="1"/>
    <col min="8" max="8" width="25" style="49" bestFit="1" customWidth="1"/>
    <col min="9" max="9" width="19.36328125" style="49" bestFit="1" customWidth="1"/>
    <col min="10" max="10" width="21.1796875" style="49" bestFit="1" customWidth="1"/>
    <col min="11" max="11" width="17.6328125" style="49" bestFit="1" customWidth="1"/>
    <col min="12" max="12" width="12.81640625" style="49" bestFit="1" customWidth="1"/>
    <col min="13" max="16384" width="8.90625" style="49"/>
  </cols>
  <sheetData>
    <row r="1" spans="1:12" ht="15" customHeight="1" x14ac:dyDescent="0.3">
      <c r="A1" s="51" t="s">
        <v>288</v>
      </c>
      <c r="B1" s="57" t="s">
        <v>345</v>
      </c>
      <c r="C1" s="50" t="s">
        <v>370</v>
      </c>
      <c r="D1" s="166" t="s">
        <v>395</v>
      </c>
    </row>
    <row r="2" spans="1:12" ht="15" customHeight="1" x14ac:dyDescent="0.25">
      <c r="A2" s="115"/>
      <c r="B2" s="57"/>
    </row>
    <row r="3" spans="1:12" x14ac:dyDescent="0.25">
      <c r="A3" s="50">
        <v>1</v>
      </c>
      <c r="B3" s="50">
        <v>2</v>
      </c>
      <c r="C3" s="50">
        <v>3</v>
      </c>
      <c r="D3" s="50">
        <v>4</v>
      </c>
      <c r="E3" s="50">
        <v>5</v>
      </c>
      <c r="F3" s="50">
        <v>6</v>
      </c>
      <c r="G3" s="50">
        <v>7</v>
      </c>
      <c r="H3" s="50">
        <v>8</v>
      </c>
      <c r="I3" s="50">
        <v>9</v>
      </c>
      <c r="J3" s="50">
        <v>10</v>
      </c>
      <c r="K3" s="50">
        <v>11</v>
      </c>
      <c r="L3" s="50">
        <v>12</v>
      </c>
    </row>
    <row r="4" spans="1:12" ht="15.6" x14ac:dyDescent="0.3">
      <c r="A4" s="174" t="s">
        <v>205</v>
      </c>
      <c r="B4" s="46" t="s">
        <v>97</v>
      </c>
      <c r="C4" s="46" t="s">
        <v>93</v>
      </c>
      <c r="D4" s="46" t="s">
        <v>94</v>
      </c>
      <c r="E4" s="46" t="s">
        <v>95</v>
      </c>
      <c r="F4" s="46" t="s">
        <v>96</v>
      </c>
      <c r="G4" s="46" t="s">
        <v>236</v>
      </c>
      <c r="H4" s="46" t="s">
        <v>237</v>
      </c>
      <c r="I4" s="46" t="s">
        <v>238</v>
      </c>
      <c r="J4" s="46" t="s">
        <v>239</v>
      </c>
      <c r="K4" s="46" t="s">
        <v>240</v>
      </c>
      <c r="L4" s="46" t="s">
        <v>75</v>
      </c>
    </row>
    <row r="5" spans="1:12" x14ac:dyDescent="0.25">
      <c r="A5" s="49">
        <v>512</v>
      </c>
      <c r="B5" s="49" t="s">
        <v>108</v>
      </c>
      <c r="C5" s="49" t="s">
        <v>346</v>
      </c>
      <c r="D5" s="49" t="s">
        <v>347</v>
      </c>
      <c r="E5" s="49" t="s">
        <v>241</v>
      </c>
      <c r="F5" s="49" t="s">
        <v>294</v>
      </c>
      <c r="G5" s="49" t="s">
        <v>98</v>
      </c>
      <c r="H5" s="49" t="s">
        <v>99</v>
      </c>
      <c r="I5" s="49" t="s">
        <v>100</v>
      </c>
      <c r="J5" s="49" t="s">
        <v>242</v>
      </c>
      <c r="K5" s="49" t="s">
        <v>101</v>
      </c>
      <c r="L5" s="49" t="s">
        <v>243</v>
      </c>
    </row>
    <row r="6" spans="1:12" x14ac:dyDescent="0.25">
      <c r="A6" s="49">
        <v>514</v>
      </c>
      <c r="B6" s="49" t="s">
        <v>109</v>
      </c>
      <c r="C6" s="49" t="s">
        <v>371</v>
      </c>
      <c r="D6" s="49" t="s">
        <v>372</v>
      </c>
      <c r="E6" s="49" t="s">
        <v>244</v>
      </c>
      <c r="F6" s="49" t="s">
        <v>373</v>
      </c>
      <c r="G6" s="49" t="s">
        <v>102</v>
      </c>
      <c r="H6" s="49" t="s">
        <v>103</v>
      </c>
      <c r="I6" s="49" t="s">
        <v>245</v>
      </c>
      <c r="J6" s="49" t="s">
        <v>208</v>
      </c>
      <c r="K6" s="49" t="s">
        <v>289</v>
      </c>
      <c r="L6" s="49" t="s">
        <v>246</v>
      </c>
    </row>
    <row r="7" spans="1:12" x14ac:dyDescent="0.25">
      <c r="A7" s="49">
        <v>516</v>
      </c>
      <c r="B7" s="49" t="s">
        <v>252</v>
      </c>
      <c r="C7" s="49" t="s">
        <v>361</v>
      </c>
      <c r="D7" s="49" t="s">
        <v>362</v>
      </c>
      <c r="E7" s="49" t="s">
        <v>247</v>
      </c>
      <c r="F7" s="49" t="s">
        <v>248</v>
      </c>
      <c r="G7" s="49" t="s">
        <v>231</v>
      </c>
      <c r="H7" s="49" t="s">
        <v>249</v>
      </c>
      <c r="I7" s="49" t="s">
        <v>250</v>
      </c>
      <c r="J7" s="49" t="s">
        <v>251</v>
      </c>
      <c r="K7" s="49" t="s">
        <v>209</v>
      </c>
      <c r="L7" s="49" t="s">
        <v>253</v>
      </c>
    </row>
    <row r="8" spans="1:12" x14ac:dyDescent="0.25">
      <c r="A8" s="49">
        <v>518</v>
      </c>
      <c r="B8" s="49" t="s">
        <v>1</v>
      </c>
      <c r="C8" s="49" t="s">
        <v>256</v>
      </c>
      <c r="D8" s="49" t="s">
        <v>257</v>
      </c>
      <c r="E8" s="49" t="s">
        <v>254</v>
      </c>
      <c r="F8" s="49" t="s">
        <v>363</v>
      </c>
      <c r="G8" s="49" t="s">
        <v>0</v>
      </c>
      <c r="H8" s="49" t="s">
        <v>1</v>
      </c>
      <c r="I8" s="49" t="s">
        <v>232</v>
      </c>
      <c r="J8" s="49" t="s">
        <v>2</v>
      </c>
      <c r="K8" s="49" t="s">
        <v>3</v>
      </c>
      <c r="L8" s="49" t="s">
        <v>76</v>
      </c>
    </row>
    <row r="9" spans="1:12" x14ac:dyDescent="0.25">
      <c r="A9" s="49">
        <v>520</v>
      </c>
      <c r="B9" s="49" t="s">
        <v>234</v>
      </c>
      <c r="C9" s="49" t="s">
        <v>389</v>
      </c>
      <c r="D9" s="49" t="s">
        <v>390</v>
      </c>
      <c r="E9" s="49" t="s">
        <v>235</v>
      </c>
      <c r="F9" s="49" t="s">
        <v>391</v>
      </c>
      <c r="G9" s="49" t="s">
        <v>231</v>
      </c>
      <c r="H9" s="49" t="s">
        <v>232</v>
      </c>
      <c r="I9" s="49" t="s">
        <v>233</v>
      </c>
      <c r="J9" s="49" t="s">
        <v>211</v>
      </c>
      <c r="K9" s="49" t="s">
        <v>289</v>
      </c>
      <c r="L9" s="49" t="s">
        <v>4</v>
      </c>
    </row>
    <row r="10" spans="1:12" x14ac:dyDescent="0.25">
      <c r="A10" s="49">
        <v>522</v>
      </c>
      <c r="B10" s="49" t="s">
        <v>5</v>
      </c>
      <c r="C10" s="49" t="s">
        <v>295</v>
      </c>
      <c r="D10" s="49" t="s">
        <v>296</v>
      </c>
      <c r="E10" s="49" t="s">
        <v>6</v>
      </c>
      <c r="F10" s="49" t="s">
        <v>297</v>
      </c>
      <c r="G10" s="49" t="s">
        <v>7</v>
      </c>
      <c r="H10" s="49" t="s">
        <v>8</v>
      </c>
      <c r="I10" s="49" t="s">
        <v>9</v>
      </c>
      <c r="J10" s="49" t="s">
        <v>212</v>
      </c>
      <c r="K10" s="49" t="s">
        <v>289</v>
      </c>
      <c r="L10" s="49" t="s">
        <v>10</v>
      </c>
    </row>
    <row r="11" spans="1:12" x14ac:dyDescent="0.25">
      <c r="A11" s="49">
        <v>524</v>
      </c>
      <c r="B11" s="49" t="s">
        <v>11</v>
      </c>
      <c r="C11" s="49" t="s">
        <v>374</v>
      </c>
      <c r="D11" s="49" t="s">
        <v>375</v>
      </c>
      <c r="E11" s="49" t="s">
        <v>12</v>
      </c>
      <c r="F11" s="49" t="s">
        <v>340</v>
      </c>
      <c r="G11" s="49" t="s">
        <v>231</v>
      </c>
      <c r="H11" s="49" t="s">
        <v>13</v>
      </c>
      <c r="I11" s="49" t="s">
        <v>14</v>
      </c>
      <c r="J11" s="49" t="s">
        <v>213</v>
      </c>
      <c r="K11" s="49" t="s">
        <v>289</v>
      </c>
      <c r="L11" s="49" t="s">
        <v>15</v>
      </c>
    </row>
    <row r="12" spans="1:12" x14ac:dyDescent="0.25">
      <c r="A12" s="49">
        <v>526</v>
      </c>
      <c r="B12" s="49" t="s">
        <v>16</v>
      </c>
      <c r="C12" s="49" t="s">
        <v>376</v>
      </c>
      <c r="D12" s="49" t="s">
        <v>377</v>
      </c>
      <c r="E12" s="49" t="s">
        <v>17</v>
      </c>
      <c r="F12" s="49" t="s">
        <v>84</v>
      </c>
      <c r="G12" s="49" t="s">
        <v>303</v>
      </c>
      <c r="H12" s="49" t="s">
        <v>304</v>
      </c>
      <c r="I12" s="49" t="s">
        <v>305</v>
      </c>
      <c r="J12" s="49" t="s">
        <v>18</v>
      </c>
      <c r="K12" s="49" t="s">
        <v>214</v>
      </c>
      <c r="L12" s="49" t="s">
        <v>306</v>
      </c>
    </row>
    <row r="13" spans="1:12" x14ac:dyDescent="0.25">
      <c r="A13" s="49">
        <v>528</v>
      </c>
      <c r="B13" s="49" t="s">
        <v>19</v>
      </c>
      <c r="C13" s="49" t="s">
        <v>392</v>
      </c>
      <c r="D13" s="49" t="s">
        <v>393</v>
      </c>
      <c r="E13" s="49" t="s">
        <v>20</v>
      </c>
      <c r="F13" s="49" t="s">
        <v>378</v>
      </c>
      <c r="G13" s="49" t="s">
        <v>307</v>
      </c>
      <c r="H13" s="49" t="s">
        <v>232</v>
      </c>
      <c r="I13" s="49" t="s">
        <v>21</v>
      </c>
      <c r="J13" s="49" t="s">
        <v>215</v>
      </c>
      <c r="K13" s="49" t="s">
        <v>289</v>
      </c>
      <c r="L13" s="49" t="s">
        <v>22</v>
      </c>
    </row>
    <row r="14" spans="1:12" x14ac:dyDescent="0.25">
      <c r="A14" s="49">
        <v>530</v>
      </c>
      <c r="B14" s="49" t="s">
        <v>25</v>
      </c>
      <c r="C14" s="49" t="s">
        <v>258</v>
      </c>
      <c r="D14" s="49" t="s">
        <v>259</v>
      </c>
      <c r="E14" s="49" t="s">
        <v>23</v>
      </c>
      <c r="F14" s="49" t="s">
        <v>260</v>
      </c>
      <c r="G14" s="49" t="s">
        <v>26</v>
      </c>
      <c r="H14" s="49" t="s">
        <v>264</v>
      </c>
      <c r="I14" s="49" t="s">
        <v>265</v>
      </c>
      <c r="J14" s="49" t="s">
        <v>24</v>
      </c>
      <c r="K14" s="49" t="s">
        <v>289</v>
      </c>
      <c r="L14" s="49" t="s">
        <v>266</v>
      </c>
    </row>
    <row r="15" spans="1:12" x14ac:dyDescent="0.25">
      <c r="A15" s="49">
        <v>532</v>
      </c>
      <c r="B15" s="49" t="s">
        <v>28</v>
      </c>
      <c r="C15" s="49" t="s">
        <v>85</v>
      </c>
      <c r="D15" s="49" t="s">
        <v>348</v>
      </c>
      <c r="E15" s="49" t="s">
        <v>27</v>
      </c>
      <c r="F15" s="49" t="s">
        <v>86</v>
      </c>
      <c r="G15" s="49" t="s">
        <v>231</v>
      </c>
      <c r="H15" s="49" t="s">
        <v>31</v>
      </c>
      <c r="I15" s="49" t="s">
        <v>289</v>
      </c>
      <c r="J15" s="49" t="s">
        <v>217</v>
      </c>
      <c r="K15" s="49" t="s">
        <v>289</v>
      </c>
      <c r="L15" s="49" t="s">
        <v>29</v>
      </c>
    </row>
    <row r="16" spans="1:12" x14ac:dyDescent="0.25">
      <c r="A16" s="49">
        <v>534</v>
      </c>
      <c r="B16" s="49" t="s">
        <v>34</v>
      </c>
      <c r="C16" s="49" t="s">
        <v>35</v>
      </c>
      <c r="D16" s="49" t="s">
        <v>36</v>
      </c>
      <c r="E16" s="49" t="s">
        <v>30</v>
      </c>
      <c r="F16" s="49" t="s">
        <v>37</v>
      </c>
      <c r="G16" s="49" t="s">
        <v>231</v>
      </c>
      <c r="H16" s="49" t="s">
        <v>31</v>
      </c>
      <c r="I16" s="49" t="s">
        <v>32</v>
      </c>
      <c r="J16" s="49" t="s">
        <v>218</v>
      </c>
      <c r="K16" s="49" t="s">
        <v>289</v>
      </c>
      <c r="L16" s="49" t="s">
        <v>33</v>
      </c>
    </row>
    <row r="17" spans="1:12" x14ac:dyDescent="0.25">
      <c r="A17" s="49">
        <v>536</v>
      </c>
      <c r="B17" s="49" t="s">
        <v>39</v>
      </c>
      <c r="C17" s="49" t="s">
        <v>341</v>
      </c>
      <c r="D17" s="49" t="s">
        <v>342</v>
      </c>
      <c r="E17" s="49" t="s">
        <v>38</v>
      </c>
      <c r="F17" s="49" t="s">
        <v>353</v>
      </c>
      <c r="G17" s="49" t="s">
        <v>231</v>
      </c>
      <c r="H17" s="49" t="s">
        <v>104</v>
      </c>
      <c r="I17" s="49" t="s">
        <v>356</v>
      </c>
      <c r="J17" s="49" t="s">
        <v>219</v>
      </c>
      <c r="K17" s="49" t="s">
        <v>289</v>
      </c>
      <c r="L17" s="49" t="s">
        <v>357</v>
      </c>
    </row>
    <row r="18" spans="1:12" x14ac:dyDescent="0.25">
      <c r="A18" s="49">
        <v>538</v>
      </c>
      <c r="B18" s="49" t="s">
        <v>105</v>
      </c>
      <c r="C18" s="49" t="s">
        <v>349</v>
      </c>
      <c r="D18" s="49" t="s">
        <v>350</v>
      </c>
      <c r="E18" s="49" t="s">
        <v>40</v>
      </c>
      <c r="F18" s="49" t="s">
        <v>351</v>
      </c>
      <c r="G18" s="49" t="s">
        <v>231</v>
      </c>
      <c r="H18" s="49" t="s">
        <v>87</v>
      </c>
      <c r="I18" s="49" t="s">
        <v>88</v>
      </c>
      <c r="J18" s="49" t="s">
        <v>41</v>
      </c>
      <c r="K18" s="49" t="s">
        <v>106</v>
      </c>
      <c r="L18" s="49" t="s">
        <v>89</v>
      </c>
    </row>
    <row r="19" spans="1:12" x14ac:dyDescent="0.25">
      <c r="A19" s="49">
        <v>540</v>
      </c>
      <c r="B19" s="49" t="s">
        <v>394</v>
      </c>
      <c r="C19" s="49" t="s">
        <v>298</v>
      </c>
      <c r="D19" s="49" t="s">
        <v>299</v>
      </c>
      <c r="E19" s="49" t="s">
        <v>42</v>
      </c>
      <c r="F19" s="49" t="s">
        <v>300</v>
      </c>
      <c r="G19" s="49" t="s">
        <v>231</v>
      </c>
      <c r="H19" s="49" t="s">
        <v>43</v>
      </c>
      <c r="I19" s="49" t="s">
        <v>44</v>
      </c>
      <c r="J19" s="49" t="s">
        <v>45</v>
      </c>
      <c r="K19" s="49" t="s">
        <v>107</v>
      </c>
      <c r="L19" s="49" t="s">
        <v>77</v>
      </c>
    </row>
    <row r="20" spans="1:12" x14ac:dyDescent="0.25">
      <c r="A20" s="49">
        <v>542</v>
      </c>
      <c r="B20" s="49" t="s">
        <v>46</v>
      </c>
      <c r="C20" s="49" t="s">
        <v>364</v>
      </c>
      <c r="D20" s="49" t="s">
        <v>365</v>
      </c>
      <c r="E20" s="49" t="s">
        <v>47</v>
      </c>
      <c r="F20" s="49" t="s">
        <v>366</v>
      </c>
      <c r="G20" s="49" t="s">
        <v>231</v>
      </c>
      <c r="H20" s="49" t="s">
        <v>48</v>
      </c>
      <c r="I20" s="49" t="s">
        <v>49</v>
      </c>
      <c r="J20" s="49" t="s">
        <v>50</v>
      </c>
      <c r="K20" s="49" t="s">
        <v>220</v>
      </c>
      <c r="L20" s="49" t="s">
        <v>51</v>
      </c>
    </row>
    <row r="21" spans="1:12" x14ac:dyDescent="0.25">
      <c r="A21" s="49">
        <v>544</v>
      </c>
      <c r="B21" s="49" t="s">
        <v>52</v>
      </c>
      <c r="C21" s="49" t="s">
        <v>367</v>
      </c>
      <c r="D21" s="49" t="s">
        <v>368</v>
      </c>
      <c r="E21" s="49" t="s">
        <v>42</v>
      </c>
      <c r="F21" s="49" t="s">
        <v>369</v>
      </c>
      <c r="G21" s="49" t="s">
        <v>53</v>
      </c>
      <c r="H21" s="49" t="s">
        <v>54</v>
      </c>
      <c r="I21" s="49" t="s">
        <v>55</v>
      </c>
      <c r="J21" s="49" t="s">
        <v>56</v>
      </c>
      <c r="K21" s="49" t="s">
        <v>221</v>
      </c>
      <c r="L21" s="49" t="s">
        <v>57</v>
      </c>
    </row>
    <row r="22" spans="1:12" x14ac:dyDescent="0.25">
      <c r="A22" s="49">
        <v>545</v>
      </c>
      <c r="B22" s="49" t="s">
        <v>58</v>
      </c>
      <c r="C22" s="49" t="s">
        <v>261</v>
      </c>
      <c r="D22" s="49" t="s">
        <v>262</v>
      </c>
      <c r="E22" s="49" t="s">
        <v>59</v>
      </c>
      <c r="F22" s="49" t="s">
        <v>263</v>
      </c>
      <c r="G22" s="49" t="s">
        <v>231</v>
      </c>
      <c r="H22" s="49" t="s">
        <v>60</v>
      </c>
      <c r="I22" s="49" t="s">
        <v>61</v>
      </c>
      <c r="J22" s="49" t="s">
        <v>62</v>
      </c>
      <c r="K22" s="49" t="s">
        <v>222</v>
      </c>
      <c r="L22" s="49" t="s">
        <v>63</v>
      </c>
    </row>
    <row r="23" spans="1:12" x14ac:dyDescent="0.25">
      <c r="A23" s="49">
        <v>546</v>
      </c>
      <c r="B23" s="49" t="s">
        <v>66</v>
      </c>
      <c r="C23" s="49" t="s">
        <v>379</v>
      </c>
      <c r="D23" s="49" t="s">
        <v>380</v>
      </c>
      <c r="E23" s="49" t="s">
        <v>59</v>
      </c>
      <c r="F23" s="49" t="s">
        <v>381</v>
      </c>
      <c r="G23" s="49" t="s">
        <v>231</v>
      </c>
      <c r="H23" s="49" t="s">
        <v>232</v>
      </c>
      <c r="I23" s="49" t="s">
        <v>65</v>
      </c>
      <c r="J23" s="49" t="s">
        <v>223</v>
      </c>
      <c r="K23" s="49" t="s">
        <v>289</v>
      </c>
      <c r="L23" s="49" t="s">
        <v>67</v>
      </c>
    </row>
    <row r="24" spans="1:12" x14ac:dyDescent="0.25">
      <c r="A24" s="49">
        <v>548</v>
      </c>
      <c r="B24" s="49" t="s">
        <v>68</v>
      </c>
      <c r="C24" s="49" t="s">
        <v>90</v>
      </c>
      <c r="D24" s="49" t="s">
        <v>91</v>
      </c>
      <c r="E24" s="49" t="s">
        <v>64</v>
      </c>
      <c r="F24" s="49" t="s">
        <v>92</v>
      </c>
      <c r="G24" s="49" t="s">
        <v>231</v>
      </c>
      <c r="H24" s="49" t="s">
        <v>232</v>
      </c>
      <c r="I24" s="49" t="s">
        <v>290</v>
      </c>
      <c r="J24" s="49" t="s">
        <v>291</v>
      </c>
      <c r="K24" s="49" t="s">
        <v>224</v>
      </c>
      <c r="L24" s="49" t="s">
        <v>292</v>
      </c>
    </row>
    <row r="25" spans="1:12" x14ac:dyDescent="0.25">
      <c r="A25" s="49">
        <v>550</v>
      </c>
      <c r="B25" s="49" t="s">
        <v>70</v>
      </c>
      <c r="C25" s="49" t="s">
        <v>382</v>
      </c>
      <c r="D25" s="49" t="s">
        <v>383</v>
      </c>
      <c r="E25" s="49" t="s">
        <v>64</v>
      </c>
      <c r="F25" s="49" t="s">
        <v>343</v>
      </c>
      <c r="G25" s="49" t="s">
        <v>231</v>
      </c>
      <c r="H25" s="49" t="s">
        <v>31</v>
      </c>
      <c r="I25" s="49" t="s">
        <v>225</v>
      </c>
      <c r="J25" s="49" t="s">
        <v>289</v>
      </c>
      <c r="K25" s="49" t="s">
        <v>289</v>
      </c>
      <c r="L25" s="49" t="s">
        <v>69</v>
      </c>
    </row>
    <row r="26" spans="1:12" x14ac:dyDescent="0.25">
      <c r="A26" s="49">
        <v>552</v>
      </c>
      <c r="B26" s="49" t="s">
        <v>308</v>
      </c>
      <c r="C26" s="49" t="s">
        <v>344</v>
      </c>
      <c r="D26" s="49" t="s">
        <v>354</v>
      </c>
      <c r="E26" s="49" t="s">
        <v>71</v>
      </c>
      <c r="F26" s="49" t="s">
        <v>72</v>
      </c>
      <c r="G26" s="49" t="s">
        <v>231</v>
      </c>
      <c r="H26" s="49" t="s">
        <v>232</v>
      </c>
      <c r="I26" s="49" t="s">
        <v>73</v>
      </c>
      <c r="J26" s="49" t="s">
        <v>226</v>
      </c>
      <c r="K26" s="49" t="s">
        <v>289</v>
      </c>
      <c r="L26" s="49" t="s">
        <v>74</v>
      </c>
    </row>
  </sheetData>
  <sheetProtection sheet="1" objects="1" scenarios="1"/>
  <phoneticPr fontId="0" type="noConversion"/>
  <pageMargins left="0.3" right="0.23" top="1" bottom="1" header="0.5" footer="0.5"/>
  <pageSetup paperSize="9" scale="28"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9" tint="0.39997558519241921"/>
  </sheetPr>
  <dimension ref="A1:N23"/>
  <sheetViews>
    <sheetView workbookViewId="0">
      <selection activeCell="M6" sqref="M6"/>
    </sheetView>
  </sheetViews>
  <sheetFormatPr defaultRowHeight="15" x14ac:dyDescent="0.25"/>
  <cols>
    <col min="1" max="1" width="6.453125" bestFit="1" customWidth="1"/>
    <col min="2" max="2" width="7.1796875" bestFit="1" customWidth="1"/>
    <col min="3" max="3" width="15.453125" bestFit="1" customWidth="1"/>
    <col min="4" max="4" width="1.81640625" customWidth="1"/>
    <col min="5" max="5" width="5" bestFit="1" customWidth="1"/>
    <col min="6" max="6" width="7" bestFit="1" customWidth="1"/>
    <col min="7" max="7" width="14.6328125" bestFit="1" customWidth="1"/>
    <col min="13" max="13" width="9" customWidth="1"/>
  </cols>
  <sheetData>
    <row r="1" spans="1:14" x14ac:dyDescent="0.25">
      <c r="A1" s="31" t="s">
        <v>205</v>
      </c>
      <c r="B1" s="31" t="s">
        <v>159</v>
      </c>
      <c r="C1" s="30" t="s">
        <v>206</v>
      </c>
    </row>
    <row r="2" spans="1:14" ht="15.6" x14ac:dyDescent="0.3">
      <c r="A2" s="29">
        <v>512</v>
      </c>
      <c r="B2" s="29">
        <v>660</v>
      </c>
      <c r="C2" s="29" t="s">
        <v>207</v>
      </c>
      <c r="E2" s="5" t="s">
        <v>181</v>
      </c>
      <c r="F2" s="167">
        <v>202223</v>
      </c>
      <c r="G2" s="52" t="str">
        <f>LEFT(Year,4)&amp;"-"&amp;RIGHT(Year,2)</f>
        <v>2022-23</v>
      </c>
    </row>
    <row r="3" spans="1:14" x14ac:dyDescent="0.25">
      <c r="A3" s="29">
        <v>514</v>
      </c>
      <c r="B3" s="29">
        <v>661</v>
      </c>
      <c r="C3" s="29" t="s">
        <v>208</v>
      </c>
      <c r="G3" s="52" t="str">
        <f>M3&amp;" March "&amp;LEFT(Year,4)</f>
        <v>31 March 2022</v>
      </c>
      <c r="L3" s="5" t="s">
        <v>355</v>
      </c>
      <c r="M3" s="169">
        <v>31</v>
      </c>
    </row>
    <row r="4" spans="1:14" x14ac:dyDescent="0.25">
      <c r="A4" s="29">
        <v>516</v>
      </c>
      <c r="B4" s="29">
        <v>662</v>
      </c>
      <c r="C4" s="29" t="s">
        <v>209</v>
      </c>
    </row>
    <row r="5" spans="1:14" x14ac:dyDescent="0.25">
      <c r="A5" s="29">
        <v>518</v>
      </c>
      <c r="B5" s="29">
        <v>663</v>
      </c>
      <c r="C5" s="29" t="s">
        <v>210</v>
      </c>
      <c r="F5" s="53" t="s">
        <v>293</v>
      </c>
      <c r="G5" s="168">
        <v>44573</v>
      </c>
      <c r="H5" t="s">
        <v>359</v>
      </c>
      <c r="M5" s="170" t="s">
        <v>387</v>
      </c>
      <c r="N5" s="52" t="s">
        <v>358</v>
      </c>
    </row>
    <row r="6" spans="1:14" x14ac:dyDescent="0.25">
      <c r="A6" s="29">
        <v>520</v>
      </c>
      <c r="B6" s="29">
        <v>664</v>
      </c>
      <c r="C6" s="29" t="s">
        <v>211</v>
      </c>
      <c r="G6" s="52" t="str">
        <f>TEXT(G5,"dd mmmm yyyy")</f>
        <v>12 January 2022</v>
      </c>
    </row>
    <row r="7" spans="1:14" x14ac:dyDescent="0.25">
      <c r="A7" s="29">
        <v>522</v>
      </c>
      <c r="B7" s="29">
        <v>665</v>
      </c>
      <c r="C7" s="29" t="s">
        <v>212</v>
      </c>
    </row>
    <row r="8" spans="1:14" x14ac:dyDescent="0.25">
      <c r="A8" s="29">
        <v>524</v>
      </c>
      <c r="B8" s="29">
        <v>666</v>
      </c>
      <c r="C8" s="29" t="s">
        <v>213</v>
      </c>
    </row>
    <row r="9" spans="1:14" x14ac:dyDescent="0.25">
      <c r="A9" s="29">
        <v>526</v>
      </c>
      <c r="B9" s="29">
        <v>667</v>
      </c>
      <c r="C9" s="29" t="s">
        <v>214</v>
      </c>
    </row>
    <row r="10" spans="1:14" x14ac:dyDescent="0.25">
      <c r="A10" s="29">
        <v>528</v>
      </c>
      <c r="B10" s="29">
        <v>668</v>
      </c>
      <c r="C10" s="29" t="s">
        <v>215</v>
      </c>
    </row>
    <row r="11" spans="1:14" x14ac:dyDescent="0.25">
      <c r="A11" s="29">
        <v>530</v>
      </c>
      <c r="B11" s="29">
        <v>669</v>
      </c>
      <c r="C11" s="29" t="s">
        <v>216</v>
      </c>
    </row>
    <row r="12" spans="1:14" x14ac:dyDescent="0.25">
      <c r="A12" s="29">
        <v>532</v>
      </c>
      <c r="B12" s="29">
        <v>670</v>
      </c>
      <c r="C12" s="29" t="s">
        <v>217</v>
      </c>
    </row>
    <row r="13" spans="1:14" x14ac:dyDescent="0.25">
      <c r="A13" s="29">
        <v>534</v>
      </c>
      <c r="B13" s="29">
        <v>671</v>
      </c>
      <c r="C13" s="29" t="s">
        <v>218</v>
      </c>
    </row>
    <row r="14" spans="1:14" x14ac:dyDescent="0.25">
      <c r="A14" s="29">
        <v>536</v>
      </c>
      <c r="B14" s="29">
        <v>672</v>
      </c>
      <c r="C14" s="29" t="s">
        <v>219</v>
      </c>
    </row>
    <row r="15" spans="1:14" x14ac:dyDescent="0.25">
      <c r="A15" s="29">
        <v>538</v>
      </c>
      <c r="B15" s="29">
        <v>673</v>
      </c>
      <c r="C15" s="29" t="s">
        <v>106</v>
      </c>
    </row>
    <row r="16" spans="1:14" x14ac:dyDescent="0.25">
      <c r="A16" s="29">
        <v>540</v>
      </c>
      <c r="B16" s="29">
        <v>674</v>
      </c>
      <c r="C16" s="29" t="s">
        <v>107</v>
      </c>
    </row>
    <row r="17" spans="1:3" x14ac:dyDescent="0.25">
      <c r="A17" s="29">
        <v>542</v>
      </c>
      <c r="B17" s="29">
        <v>675</v>
      </c>
      <c r="C17" s="29" t="s">
        <v>220</v>
      </c>
    </row>
    <row r="18" spans="1:3" x14ac:dyDescent="0.25">
      <c r="A18" s="29">
        <v>544</v>
      </c>
      <c r="B18" s="29">
        <v>676</v>
      </c>
      <c r="C18" s="29" t="s">
        <v>221</v>
      </c>
    </row>
    <row r="19" spans="1:3" x14ac:dyDescent="0.25">
      <c r="A19" s="29">
        <v>545</v>
      </c>
      <c r="B19" s="29">
        <v>677</v>
      </c>
      <c r="C19" s="29" t="s">
        <v>222</v>
      </c>
    </row>
    <row r="20" spans="1:3" x14ac:dyDescent="0.25">
      <c r="A20" s="29">
        <v>546</v>
      </c>
      <c r="B20" s="29">
        <v>678</v>
      </c>
      <c r="C20" s="29" t="s">
        <v>223</v>
      </c>
    </row>
    <row r="21" spans="1:3" x14ac:dyDescent="0.25">
      <c r="A21" s="29">
        <v>548</v>
      </c>
      <c r="B21" s="29">
        <v>679</v>
      </c>
      <c r="C21" s="29" t="s">
        <v>224</v>
      </c>
    </row>
    <row r="22" spans="1:3" x14ac:dyDescent="0.25">
      <c r="A22" s="29">
        <v>550</v>
      </c>
      <c r="B22" s="29">
        <v>680</v>
      </c>
      <c r="C22" s="29" t="s">
        <v>225</v>
      </c>
    </row>
    <row r="23" spans="1:3" x14ac:dyDescent="0.25">
      <c r="A23" s="29">
        <v>552</v>
      </c>
      <c r="B23" s="29">
        <v>681</v>
      </c>
      <c r="C23" s="29" t="s">
        <v>226</v>
      </c>
    </row>
  </sheetData>
  <sheetProtection sheet="1" objects="1" scenario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15"/>
  <sheetViews>
    <sheetView zoomScale="75" workbookViewId="0">
      <selection activeCell="I15" sqref="I15"/>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146</v>
      </c>
      <c r="B1" s="7"/>
      <c r="C1" s="12" t="str">
        <f>Primary!C1</f>
        <v>Year:</v>
      </c>
      <c r="D1" s="173" t="str">
        <f>Lookup!G2</f>
        <v>2022-23</v>
      </c>
      <c r="E1" s="12" t="str">
        <f>Primary!E1</f>
        <v>LEA Name:</v>
      </c>
      <c r="F1" s="4" t="str">
        <f>Primary!F1</f>
        <v>The City of Cardiff Council</v>
      </c>
      <c r="G1" s="4"/>
      <c r="H1" s="4"/>
      <c r="I1" s="12" t="str">
        <f>Primary!I1</f>
        <v>LEA Code:</v>
      </c>
      <c r="J1" s="47">
        <f>Primary!J1</f>
        <v>681</v>
      </c>
    </row>
    <row r="2" spans="1:10" ht="15.6" x14ac:dyDescent="0.3">
      <c r="A2" s="7"/>
      <c r="D2" s="55"/>
      <c r="E2" s="5"/>
      <c r="F2" s="33"/>
      <c r="G2" s="32"/>
      <c r="I2" s="53" t="s">
        <v>301</v>
      </c>
      <c r="J2" s="47">
        <f>AuthCode</f>
        <v>552</v>
      </c>
    </row>
    <row r="3" spans="1:10" ht="15.6" x14ac:dyDescent="0.3">
      <c r="A3" s="7" t="s">
        <v>161</v>
      </c>
    </row>
    <row r="5" spans="1:10" x14ac:dyDescent="0.25">
      <c r="B5" s="9" t="s">
        <v>147</v>
      </c>
      <c r="C5" s="9" t="s">
        <v>148</v>
      </c>
      <c r="D5" s="10" t="s">
        <v>149</v>
      </c>
      <c r="E5" s="10" t="s">
        <v>150</v>
      </c>
      <c r="F5" s="10" t="s">
        <v>151</v>
      </c>
      <c r="G5" s="9" t="s">
        <v>152</v>
      </c>
      <c r="H5" s="9" t="s">
        <v>153</v>
      </c>
      <c r="I5" s="9" t="s">
        <v>162</v>
      </c>
      <c r="J5" s="9" t="s">
        <v>163</v>
      </c>
    </row>
    <row r="6" spans="1:10" ht="15.6" x14ac:dyDescent="0.3">
      <c r="A6" s="23"/>
      <c r="B6" s="37" t="s">
        <v>184</v>
      </c>
      <c r="C6" s="34" t="s">
        <v>185</v>
      </c>
      <c r="D6" s="24" t="s">
        <v>188</v>
      </c>
      <c r="E6" s="24" t="s">
        <v>192</v>
      </c>
      <c r="F6" s="25" t="s">
        <v>193</v>
      </c>
      <c r="G6" s="26" t="s">
        <v>196</v>
      </c>
      <c r="H6" s="27"/>
      <c r="I6" s="24" t="s">
        <v>200</v>
      </c>
      <c r="J6" s="24" t="s">
        <v>202</v>
      </c>
    </row>
    <row r="7" spans="1:10" ht="15.6" x14ac:dyDescent="0.3">
      <c r="A7" s="23"/>
      <c r="B7" s="38"/>
      <c r="C7" s="35" t="s">
        <v>186</v>
      </c>
      <c r="D7" s="45" t="s">
        <v>189</v>
      </c>
      <c r="E7" s="25" t="s">
        <v>189</v>
      </c>
      <c r="F7" s="25" t="s">
        <v>194</v>
      </c>
      <c r="G7" s="24" t="s">
        <v>197</v>
      </c>
      <c r="H7" s="24" t="s">
        <v>197</v>
      </c>
      <c r="I7" s="25" t="s">
        <v>166</v>
      </c>
      <c r="J7" s="25" t="s">
        <v>203</v>
      </c>
    </row>
    <row r="8" spans="1:10" ht="15.6" x14ac:dyDescent="0.3">
      <c r="A8" s="23"/>
      <c r="B8" s="38"/>
      <c r="C8" s="35" t="s">
        <v>187</v>
      </c>
      <c r="D8" s="45" t="s">
        <v>190</v>
      </c>
      <c r="E8" s="25" t="s">
        <v>190</v>
      </c>
      <c r="F8" s="25" t="s">
        <v>195</v>
      </c>
      <c r="G8" s="25" t="s">
        <v>198</v>
      </c>
      <c r="H8" s="25" t="s">
        <v>199</v>
      </c>
      <c r="I8" s="25" t="s">
        <v>201</v>
      </c>
      <c r="J8" s="25" t="s">
        <v>204</v>
      </c>
    </row>
    <row r="9" spans="1:10" ht="15.6" x14ac:dyDescent="0.3">
      <c r="A9" s="23"/>
      <c r="B9" s="39"/>
      <c r="C9" s="36"/>
      <c r="D9" s="28" t="s">
        <v>191</v>
      </c>
      <c r="E9" s="28"/>
      <c r="F9" s="28"/>
      <c r="G9" s="28" t="s">
        <v>154</v>
      </c>
      <c r="H9" s="28" t="s">
        <v>155</v>
      </c>
      <c r="I9" s="28" t="s">
        <v>154</v>
      </c>
      <c r="J9" s="28" t="s">
        <v>154</v>
      </c>
    </row>
    <row r="10" spans="1:10" ht="23.25" customHeight="1" x14ac:dyDescent="0.25">
      <c r="A10" s="40" t="s">
        <v>227</v>
      </c>
    </row>
    <row r="11" spans="1:10" x14ac:dyDescent="0.25">
      <c r="B11" s="8" t="s">
        <v>396</v>
      </c>
      <c r="C11" s="188">
        <v>1003</v>
      </c>
      <c r="D11" s="41"/>
      <c r="E11" s="42"/>
      <c r="F11" s="179">
        <v>57.5</v>
      </c>
      <c r="G11" s="186">
        <v>467.67</v>
      </c>
      <c r="H11" s="185">
        <f t="shared" ref="H11:H13" si="0">IF(F11="",0,G11/F11*1000)</f>
        <v>8133.3913043478269</v>
      </c>
      <c r="I11" s="186">
        <v>39.808</v>
      </c>
      <c r="J11" s="1"/>
    </row>
    <row r="12" spans="1:10" x14ac:dyDescent="0.25">
      <c r="B12" s="8" t="s">
        <v>397</v>
      </c>
      <c r="C12" s="188">
        <v>1017</v>
      </c>
      <c r="D12" s="41"/>
      <c r="E12" s="42"/>
      <c r="F12" s="179">
        <v>26.5</v>
      </c>
      <c r="G12" s="186">
        <v>391.51</v>
      </c>
      <c r="H12" s="185">
        <f t="shared" si="0"/>
        <v>14773.962264150943</v>
      </c>
      <c r="I12" s="186">
        <v>47.164000000000001</v>
      </c>
      <c r="J12" s="1"/>
    </row>
    <row r="13" spans="1:10" x14ac:dyDescent="0.25">
      <c r="B13" s="8" t="s">
        <v>398</v>
      </c>
      <c r="C13" s="188">
        <v>1018</v>
      </c>
      <c r="D13" s="41"/>
      <c r="E13" s="42"/>
      <c r="F13" s="179">
        <v>54</v>
      </c>
      <c r="G13" s="186">
        <v>701.62</v>
      </c>
      <c r="H13" s="185">
        <f t="shared" si="0"/>
        <v>12992.962962962964</v>
      </c>
      <c r="I13" s="186">
        <v>63.765999999999998</v>
      </c>
      <c r="J13" s="1"/>
    </row>
    <row r="14" spans="1:10" x14ac:dyDescent="0.25">
      <c r="F14" s="183"/>
      <c r="G14" s="187"/>
      <c r="H14" s="181"/>
      <c r="I14" s="187"/>
    </row>
    <row r="15" spans="1:10" ht="15.6" x14ac:dyDescent="0.3">
      <c r="A15" s="23" t="s">
        <v>229</v>
      </c>
      <c r="B15" s="55"/>
      <c r="F15" s="184">
        <f>SUM(F11:F13)</f>
        <v>138</v>
      </c>
      <c r="G15" s="177">
        <f>SUM(G11:G13)</f>
        <v>1560.8000000000002</v>
      </c>
      <c r="H15" s="182">
        <f>IF(F15=0,0,G15/F15*1000)</f>
        <v>11310.144927536234</v>
      </c>
      <c r="I15" s="177">
        <f>SUM(I11:I13)</f>
        <v>150.738</v>
      </c>
      <c r="J15" s="54">
        <f>SUM(J11:J13)</f>
        <v>0</v>
      </c>
    </row>
  </sheetData>
  <sheetProtection sheet="1" objects="1" scenarios="1"/>
  <phoneticPr fontId="0" type="noConversion"/>
  <dataValidations count="2">
    <dataValidation type="whole" errorStyle="warning" operator="greaterThan" allowBlank="1" showInputMessage="1" showErrorMessage="1" errorTitle="Pupil number" error="Number of pupils should be greater than 0." sqref="F11:G13 I11:J13" xr:uid="{00000000-0002-0000-0100-000000000000}">
      <formula1>0</formula1>
    </dataValidation>
    <dataValidation type="list" allowBlank="1" showDropDown="1" showInputMessage="1" showErrorMessage="1" errorTitle="Error!" error="If the school will only be open for part of the year, you must enter either 'c' (closing) or 'o' (opening) in this cell." sqref="D11:D13" xr:uid="{00000000-0002-0000-0100-000001000000}">
      <formula1>"c,o,C,O"</formula1>
    </dataValidation>
  </dataValidations>
  <pageMargins left="0.75" right="0.75" top="1" bottom="1"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10"/>
  <sheetViews>
    <sheetView topLeftCell="A55" zoomScale="75" workbookViewId="0">
      <selection activeCell="G108" sqref="G108"/>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146</v>
      </c>
      <c r="B1" s="7"/>
      <c r="C1" s="12" t="s">
        <v>181</v>
      </c>
      <c r="D1" s="173" t="str">
        <f>Lookup!G2</f>
        <v>2022-23</v>
      </c>
      <c r="E1" s="12" t="s">
        <v>183</v>
      </c>
      <c r="F1" s="11" t="str">
        <f>LEAName</f>
        <v>The City of Cardiff Council</v>
      </c>
      <c r="G1" s="4"/>
      <c r="H1" s="4"/>
      <c r="I1" s="12" t="s">
        <v>182</v>
      </c>
      <c r="J1" s="47">
        <f>LEACode</f>
        <v>681</v>
      </c>
    </row>
    <row r="2" spans="1:10" ht="15.6" x14ac:dyDescent="0.3">
      <c r="A2" s="3"/>
      <c r="I2" s="53" t="s">
        <v>301</v>
      </c>
      <c r="J2" s="47">
        <f>AuthCode</f>
        <v>552</v>
      </c>
    </row>
    <row r="3" spans="1:10" ht="15.6" x14ac:dyDescent="0.3">
      <c r="A3" s="7"/>
    </row>
    <row r="5" spans="1:10" x14ac:dyDescent="0.25">
      <c r="B5" s="9" t="s">
        <v>147</v>
      </c>
      <c r="C5" s="9" t="s">
        <v>148</v>
      </c>
      <c r="D5" s="10" t="s">
        <v>149</v>
      </c>
      <c r="E5" s="10" t="s">
        <v>150</v>
      </c>
      <c r="F5" s="10" t="s">
        <v>151</v>
      </c>
      <c r="G5" s="9" t="s">
        <v>152</v>
      </c>
      <c r="H5" s="9" t="s">
        <v>153</v>
      </c>
      <c r="I5" s="9" t="s">
        <v>162</v>
      </c>
      <c r="J5" s="9" t="s">
        <v>163</v>
      </c>
    </row>
    <row r="6" spans="1:10" ht="15.6" x14ac:dyDescent="0.3">
      <c r="A6" s="23"/>
      <c r="B6" s="37" t="s">
        <v>184</v>
      </c>
      <c r="C6" s="34" t="s">
        <v>185</v>
      </c>
      <c r="D6" s="24" t="s">
        <v>188</v>
      </c>
      <c r="E6" s="24" t="s">
        <v>192</v>
      </c>
      <c r="F6" s="25" t="s">
        <v>193</v>
      </c>
      <c r="G6" s="26" t="s">
        <v>196</v>
      </c>
      <c r="H6" s="27"/>
      <c r="I6" s="24" t="s">
        <v>200</v>
      </c>
      <c r="J6" s="24" t="s">
        <v>202</v>
      </c>
    </row>
    <row r="7" spans="1:10" ht="15.6" x14ac:dyDescent="0.3">
      <c r="A7" s="23"/>
      <c r="B7" s="38"/>
      <c r="C7" s="35" t="s">
        <v>186</v>
      </c>
      <c r="D7" s="45" t="s">
        <v>189</v>
      </c>
      <c r="E7" s="25" t="s">
        <v>189</v>
      </c>
      <c r="F7" s="25" t="s">
        <v>194</v>
      </c>
      <c r="G7" s="24" t="s">
        <v>197</v>
      </c>
      <c r="H7" s="24" t="s">
        <v>197</v>
      </c>
      <c r="I7" s="25" t="s">
        <v>166</v>
      </c>
      <c r="J7" s="25" t="s">
        <v>203</v>
      </c>
    </row>
    <row r="8" spans="1:10" ht="15.6" x14ac:dyDescent="0.3">
      <c r="A8" s="23"/>
      <c r="B8" s="38"/>
      <c r="C8" s="35" t="s">
        <v>187</v>
      </c>
      <c r="D8" s="45" t="s">
        <v>190</v>
      </c>
      <c r="E8" s="25" t="s">
        <v>190</v>
      </c>
      <c r="F8" s="25" t="s">
        <v>195</v>
      </c>
      <c r="G8" s="25" t="s">
        <v>198</v>
      </c>
      <c r="H8" s="25" t="s">
        <v>199</v>
      </c>
      <c r="I8" s="25" t="s">
        <v>201</v>
      </c>
      <c r="J8" s="25" t="s">
        <v>204</v>
      </c>
    </row>
    <row r="9" spans="1:10" ht="15.6" x14ac:dyDescent="0.3">
      <c r="A9" s="23"/>
      <c r="B9" s="39"/>
      <c r="C9" s="36"/>
      <c r="D9" s="28" t="s">
        <v>191</v>
      </c>
      <c r="E9" s="28"/>
      <c r="F9" s="28"/>
      <c r="G9" s="28" t="s">
        <v>154</v>
      </c>
      <c r="H9" s="28" t="s">
        <v>155</v>
      </c>
      <c r="I9" s="28" t="s">
        <v>154</v>
      </c>
      <c r="J9" s="28" t="s">
        <v>154</v>
      </c>
    </row>
    <row r="10" spans="1:10" ht="23.25" customHeight="1" x14ac:dyDescent="0.25">
      <c r="A10" s="40" t="s">
        <v>156</v>
      </c>
      <c r="C10" t="s">
        <v>164</v>
      </c>
    </row>
    <row r="11" spans="1:10" x14ac:dyDescent="0.25">
      <c r="B11" s="8" t="s">
        <v>399</v>
      </c>
      <c r="C11" s="188">
        <v>2001</v>
      </c>
      <c r="D11" s="16"/>
      <c r="E11" s="17"/>
      <c r="F11" s="179">
        <v>229</v>
      </c>
      <c r="G11" s="186">
        <v>959.4</v>
      </c>
      <c r="H11" s="185">
        <f>IF(F11="",0,G11/F11*1000)</f>
        <v>4189.5196506550219</v>
      </c>
      <c r="I11" s="186">
        <v>131.3279231601212</v>
      </c>
      <c r="J11" s="180"/>
    </row>
    <row r="12" spans="1:10" x14ac:dyDescent="0.25">
      <c r="B12" s="8" t="s">
        <v>400</v>
      </c>
      <c r="C12" s="188">
        <v>2003</v>
      </c>
      <c r="D12" s="16"/>
      <c r="E12" s="17"/>
      <c r="F12" s="179">
        <v>391.5</v>
      </c>
      <c r="G12" s="186">
        <v>1494.65</v>
      </c>
      <c r="H12" s="185">
        <f t="shared" ref="H12:H108" si="0">IF(F12="",0,G12/F12*1000)</f>
        <v>3817.7522349936144</v>
      </c>
      <c r="I12" s="186">
        <v>131.07627872954106</v>
      </c>
      <c r="J12" s="180"/>
    </row>
    <row r="13" spans="1:10" x14ac:dyDescent="0.25">
      <c r="B13" s="8" t="s">
        <v>401</v>
      </c>
      <c r="C13" s="188">
        <v>2005</v>
      </c>
      <c r="D13" s="16"/>
      <c r="E13" s="17"/>
      <c r="F13" s="179">
        <v>404.5</v>
      </c>
      <c r="G13" s="186">
        <v>1524.96</v>
      </c>
      <c r="H13" s="185">
        <f t="shared" si="0"/>
        <v>3769.9876390605691</v>
      </c>
      <c r="I13" s="186">
        <v>209.71611298650933</v>
      </c>
      <c r="J13" s="180"/>
    </row>
    <row r="14" spans="1:10" x14ac:dyDescent="0.25">
      <c r="B14" s="8" t="s">
        <v>402</v>
      </c>
      <c r="C14" s="188">
        <v>2007</v>
      </c>
      <c r="D14" s="16"/>
      <c r="E14" s="17"/>
      <c r="F14" s="179">
        <v>206</v>
      </c>
      <c r="G14" s="186">
        <v>1057.51</v>
      </c>
      <c r="H14" s="185">
        <f t="shared" si="0"/>
        <v>5133.5436893203887</v>
      </c>
      <c r="I14" s="186">
        <v>242.65879766729731</v>
      </c>
      <c r="J14" s="180"/>
    </row>
    <row r="15" spans="1:10" x14ac:dyDescent="0.25">
      <c r="B15" s="8" t="s">
        <v>403</v>
      </c>
      <c r="C15" s="188">
        <v>2009</v>
      </c>
      <c r="D15" s="16"/>
      <c r="E15" s="17"/>
      <c r="F15" s="179">
        <v>318</v>
      </c>
      <c r="G15" s="186">
        <v>1361.27</v>
      </c>
      <c r="H15" s="185">
        <f t="shared" si="0"/>
        <v>4280.7232704402513</v>
      </c>
      <c r="I15" s="186">
        <v>218.17822782241208</v>
      </c>
      <c r="J15" s="180"/>
    </row>
    <row r="16" spans="1:10" x14ac:dyDescent="0.25">
      <c r="B16" s="8" t="s">
        <v>404</v>
      </c>
      <c r="C16" s="188">
        <v>2011</v>
      </c>
      <c r="D16" s="16"/>
      <c r="E16" s="17"/>
      <c r="F16" s="179">
        <v>393</v>
      </c>
      <c r="G16" s="186">
        <v>1350.84</v>
      </c>
      <c r="H16" s="185">
        <f t="shared" si="0"/>
        <v>3437.2519083969464</v>
      </c>
      <c r="I16" s="186">
        <v>109.51437134000304</v>
      </c>
      <c r="J16" s="180"/>
    </row>
    <row r="17" spans="1:10" x14ac:dyDescent="0.25">
      <c r="B17" s="8" t="s">
        <v>405</v>
      </c>
      <c r="C17" s="188">
        <v>2015</v>
      </c>
      <c r="D17" s="16"/>
      <c r="E17" s="17"/>
      <c r="F17" s="179">
        <v>351.5</v>
      </c>
      <c r="G17" s="186">
        <v>1390.47</v>
      </c>
      <c r="H17" s="185">
        <f t="shared" si="0"/>
        <v>3955.8179231863446</v>
      </c>
      <c r="I17" s="186">
        <v>111.53492980022368</v>
      </c>
      <c r="J17" s="180"/>
    </row>
    <row r="18" spans="1:10" x14ac:dyDescent="0.25">
      <c r="B18" s="8" t="s">
        <v>406</v>
      </c>
      <c r="C18" s="188">
        <v>2017</v>
      </c>
      <c r="D18" s="16"/>
      <c r="E18" s="17"/>
      <c r="F18" s="179">
        <v>198</v>
      </c>
      <c r="G18" s="186">
        <v>997.02</v>
      </c>
      <c r="H18" s="185">
        <f t="shared" si="0"/>
        <v>5035.454545454545</v>
      </c>
      <c r="I18" s="186">
        <v>284.03259232048322</v>
      </c>
      <c r="J18" s="180"/>
    </row>
    <row r="19" spans="1:10" x14ac:dyDescent="0.25">
      <c r="B19" s="8" t="s">
        <v>407</v>
      </c>
      <c r="C19" s="188">
        <v>2019</v>
      </c>
      <c r="D19" s="16"/>
      <c r="E19" s="17"/>
      <c r="F19" s="179">
        <v>241.5</v>
      </c>
      <c r="G19" s="186">
        <v>1012.8100000000002</v>
      </c>
      <c r="H19" s="185">
        <f t="shared" si="0"/>
        <v>4193.8302277432713</v>
      </c>
      <c r="I19" s="186">
        <v>155.51831732926121</v>
      </c>
      <c r="J19" s="180"/>
    </row>
    <row r="20" spans="1:10" x14ac:dyDescent="0.25">
      <c r="B20" s="8" t="s">
        <v>408</v>
      </c>
      <c r="C20" s="188">
        <v>2031</v>
      </c>
      <c r="D20" s="16"/>
      <c r="E20" s="17"/>
      <c r="F20" s="179">
        <v>425.5</v>
      </c>
      <c r="G20" s="186">
        <v>1624.8200000000002</v>
      </c>
      <c r="H20" s="185">
        <f t="shared" si="0"/>
        <v>3818.6133960047005</v>
      </c>
      <c r="I20" s="186">
        <v>187.00284589535417</v>
      </c>
      <c r="J20" s="180"/>
    </row>
    <row r="21" spans="1:10" x14ac:dyDescent="0.25">
      <c r="B21" s="8" t="s">
        <v>409</v>
      </c>
      <c r="C21" s="188">
        <v>2033</v>
      </c>
      <c r="D21" s="16"/>
      <c r="E21" s="17"/>
      <c r="F21" s="179">
        <v>352</v>
      </c>
      <c r="G21" s="186">
        <v>1359.13</v>
      </c>
      <c r="H21" s="185">
        <f t="shared" si="0"/>
        <v>3861.164772727273</v>
      </c>
      <c r="I21" s="186">
        <v>125.65463519416906</v>
      </c>
      <c r="J21" s="180"/>
    </row>
    <row r="22" spans="1:10" x14ac:dyDescent="0.25">
      <c r="B22" s="8" t="s">
        <v>410</v>
      </c>
      <c r="C22" s="188">
        <v>2037</v>
      </c>
      <c r="D22" s="16"/>
      <c r="E22" s="17"/>
      <c r="F22" s="179">
        <v>408.5</v>
      </c>
      <c r="G22" s="186">
        <v>1640.07</v>
      </c>
      <c r="H22" s="185">
        <f t="shared" si="0"/>
        <v>4014.8592411260706</v>
      </c>
      <c r="I22" s="186">
        <v>238.13183285958462</v>
      </c>
      <c r="J22" s="180"/>
    </row>
    <row r="23" spans="1:10" x14ac:dyDescent="0.25">
      <c r="B23" s="8" t="s">
        <v>411</v>
      </c>
      <c r="C23" s="188">
        <v>2039</v>
      </c>
      <c r="D23" s="16"/>
      <c r="E23" s="17"/>
      <c r="F23" s="179">
        <v>263</v>
      </c>
      <c r="G23" s="186">
        <v>1007.07</v>
      </c>
      <c r="H23" s="185">
        <f t="shared" si="0"/>
        <v>3829.1634980988592</v>
      </c>
      <c r="I23" s="186">
        <v>91.737676323139951</v>
      </c>
      <c r="J23" s="180"/>
    </row>
    <row r="24" spans="1:10" x14ac:dyDescent="0.25">
      <c r="B24" s="8" t="s">
        <v>412</v>
      </c>
      <c r="C24" s="188">
        <v>2041</v>
      </c>
      <c r="D24" s="16"/>
      <c r="E24" s="17"/>
      <c r="F24" s="179">
        <v>455</v>
      </c>
      <c r="G24" s="186">
        <v>1562.01</v>
      </c>
      <c r="H24" s="185">
        <f t="shared" si="0"/>
        <v>3432.9890109890111</v>
      </c>
      <c r="I24" s="186">
        <v>59.247587031429688</v>
      </c>
      <c r="J24" s="180"/>
    </row>
    <row r="25" spans="1:10" x14ac:dyDescent="0.25">
      <c r="B25" s="8" t="s">
        <v>413</v>
      </c>
      <c r="C25" s="188">
        <v>2043</v>
      </c>
      <c r="D25" s="16"/>
      <c r="E25" s="17"/>
      <c r="F25" s="179">
        <v>448</v>
      </c>
      <c r="G25" s="186">
        <v>1575.24</v>
      </c>
      <c r="H25" s="185">
        <f t="shared" si="0"/>
        <v>3516.1607142857142</v>
      </c>
      <c r="I25" s="186">
        <v>159.44953597365665</v>
      </c>
      <c r="J25" s="180"/>
    </row>
    <row r="26" spans="1:10" x14ac:dyDescent="0.25">
      <c r="B26" s="8" t="s">
        <v>414</v>
      </c>
      <c r="C26" s="188">
        <v>2045</v>
      </c>
      <c r="D26" s="16"/>
      <c r="E26" s="17"/>
      <c r="F26" s="179">
        <v>227</v>
      </c>
      <c r="G26" s="186">
        <v>1001.63</v>
      </c>
      <c r="H26" s="185">
        <f t="shared" si="0"/>
        <v>4412.4669603524226</v>
      </c>
      <c r="I26" s="186">
        <v>113.83585327391151</v>
      </c>
      <c r="J26" s="180"/>
    </row>
    <row r="27" spans="1:10" x14ac:dyDescent="0.25">
      <c r="B27" s="8" t="s">
        <v>415</v>
      </c>
      <c r="C27" s="188">
        <v>2050</v>
      </c>
      <c r="D27" s="16"/>
      <c r="E27" s="17"/>
      <c r="F27" s="179">
        <v>189</v>
      </c>
      <c r="G27" s="186">
        <v>847.72</v>
      </c>
      <c r="H27" s="185">
        <f t="shared" si="0"/>
        <v>4485.2910052910047</v>
      </c>
      <c r="I27" s="186">
        <v>94.619052141537352</v>
      </c>
      <c r="J27" s="180"/>
    </row>
    <row r="28" spans="1:10" ht="15.6" x14ac:dyDescent="0.3">
      <c r="A28" s="7"/>
      <c r="B28" s="8" t="s">
        <v>416</v>
      </c>
      <c r="C28" s="188">
        <v>2052</v>
      </c>
      <c r="D28" s="16"/>
      <c r="E28" s="17"/>
      <c r="F28" s="179">
        <v>440</v>
      </c>
      <c r="G28" s="186">
        <v>1602.43</v>
      </c>
      <c r="H28" s="185">
        <f t="shared" si="0"/>
        <v>3641.8863636363635</v>
      </c>
      <c r="I28" s="186">
        <v>112.70901218794191</v>
      </c>
      <c r="J28" s="180"/>
    </row>
    <row r="29" spans="1:10" x14ac:dyDescent="0.25">
      <c r="B29" s="8" t="s">
        <v>417</v>
      </c>
      <c r="C29" s="188">
        <v>2061</v>
      </c>
      <c r="D29" s="16"/>
      <c r="E29" s="17"/>
      <c r="F29" s="179">
        <v>315</v>
      </c>
      <c r="G29" s="186">
        <v>1260.73</v>
      </c>
      <c r="H29" s="185">
        <f t="shared" si="0"/>
        <v>4002.3174603174602</v>
      </c>
      <c r="I29" s="186">
        <v>102.30996825471701</v>
      </c>
      <c r="J29" s="180"/>
    </row>
    <row r="30" spans="1:10" x14ac:dyDescent="0.25">
      <c r="B30" s="8" t="s">
        <v>418</v>
      </c>
      <c r="C30" s="188">
        <v>2065</v>
      </c>
      <c r="D30" s="16"/>
      <c r="E30" s="17"/>
      <c r="F30" s="179">
        <v>409.5</v>
      </c>
      <c r="G30" s="186">
        <v>1832.55</v>
      </c>
      <c r="H30" s="185">
        <f t="shared" si="0"/>
        <v>4475.0915750915756</v>
      </c>
      <c r="I30" s="186">
        <v>499.15585931554267</v>
      </c>
      <c r="J30" s="180"/>
    </row>
    <row r="31" spans="1:10" x14ac:dyDescent="0.25">
      <c r="B31" s="8" t="s">
        <v>419</v>
      </c>
      <c r="C31" s="188">
        <v>2069</v>
      </c>
      <c r="D31" s="16"/>
      <c r="E31" s="17"/>
      <c r="F31" s="179">
        <v>227</v>
      </c>
      <c r="G31" s="186">
        <v>1051.55</v>
      </c>
      <c r="H31" s="185">
        <f t="shared" si="0"/>
        <v>4632.378854625551</v>
      </c>
      <c r="I31" s="186">
        <v>169.62470946276525</v>
      </c>
      <c r="J31" s="180"/>
    </row>
    <row r="32" spans="1:10" x14ac:dyDescent="0.25">
      <c r="B32" s="8" t="s">
        <v>420</v>
      </c>
      <c r="C32" s="188">
        <v>2072</v>
      </c>
      <c r="D32" s="16"/>
      <c r="E32" s="17"/>
      <c r="F32" s="179">
        <v>502</v>
      </c>
      <c r="G32" s="186">
        <v>2235.3000000000002</v>
      </c>
      <c r="H32" s="185">
        <f t="shared" si="0"/>
        <v>4452.7888446215138</v>
      </c>
      <c r="I32" s="186">
        <v>537.7660606911096</v>
      </c>
      <c r="J32" s="180"/>
    </row>
    <row r="33" spans="1:10" x14ac:dyDescent="0.25">
      <c r="B33" s="8" t="s">
        <v>421</v>
      </c>
      <c r="C33" s="188">
        <v>2074</v>
      </c>
      <c r="D33" s="16"/>
      <c r="E33" s="17"/>
      <c r="F33" s="179">
        <v>448</v>
      </c>
      <c r="G33" s="186">
        <v>1960.43</v>
      </c>
      <c r="H33" s="185">
        <f t="shared" si="0"/>
        <v>4375.9598214285716</v>
      </c>
      <c r="I33" s="186">
        <v>461.92310100014129</v>
      </c>
      <c r="J33" s="180"/>
    </row>
    <row r="34" spans="1:10" x14ac:dyDescent="0.25">
      <c r="B34" s="8" t="s">
        <v>422</v>
      </c>
      <c r="C34" s="188">
        <v>2075</v>
      </c>
      <c r="D34" s="16"/>
      <c r="E34" s="17"/>
      <c r="F34" s="179">
        <v>199.5</v>
      </c>
      <c r="G34" s="186">
        <v>1240.02</v>
      </c>
      <c r="H34" s="185">
        <f t="shared" si="0"/>
        <v>6215.6390977443607</v>
      </c>
      <c r="I34" s="186">
        <v>500.80077506849096</v>
      </c>
      <c r="J34" s="180"/>
    </row>
    <row r="35" spans="1:10" x14ac:dyDescent="0.25">
      <c r="B35" s="8" t="s">
        <v>423</v>
      </c>
      <c r="C35" s="188">
        <v>2084</v>
      </c>
      <c r="D35" s="16"/>
      <c r="E35" s="17"/>
      <c r="F35" s="179">
        <v>410.5</v>
      </c>
      <c r="G35" s="186">
        <v>1537.72</v>
      </c>
      <c r="H35" s="185">
        <f t="shared" si="0"/>
        <v>3745.9683313032888</v>
      </c>
      <c r="I35" s="186">
        <v>147.91019747896485</v>
      </c>
      <c r="J35" s="180"/>
    </row>
    <row r="36" spans="1:10" ht="15.6" x14ac:dyDescent="0.3">
      <c r="A36" s="7"/>
      <c r="B36" s="8" t="s">
        <v>424</v>
      </c>
      <c r="C36" s="188">
        <v>2090</v>
      </c>
      <c r="D36" s="16"/>
      <c r="E36" s="17"/>
      <c r="F36" s="179">
        <v>471.5</v>
      </c>
      <c r="G36" s="186">
        <v>1965.68</v>
      </c>
      <c r="H36" s="185">
        <f t="shared" si="0"/>
        <v>4168.9925768822905</v>
      </c>
      <c r="I36" s="186">
        <v>441.59650099105068</v>
      </c>
      <c r="J36" s="180"/>
    </row>
    <row r="37" spans="1:10" x14ac:dyDescent="0.25">
      <c r="B37" s="8" t="s">
        <v>425</v>
      </c>
      <c r="C37" s="188">
        <v>2092</v>
      </c>
      <c r="D37" s="16"/>
      <c r="E37" s="17"/>
      <c r="F37" s="179">
        <v>666.5</v>
      </c>
      <c r="G37" s="186">
        <v>2197.0300000000002</v>
      </c>
      <c r="H37" s="185">
        <f t="shared" si="0"/>
        <v>3296.3690922730684</v>
      </c>
      <c r="I37" s="186">
        <v>110.78143747554819</v>
      </c>
      <c r="J37" s="180"/>
    </row>
    <row r="38" spans="1:10" x14ac:dyDescent="0.25">
      <c r="B38" s="8" t="s">
        <v>426</v>
      </c>
      <c r="C38" s="188">
        <v>2094</v>
      </c>
      <c r="D38" s="16"/>
      <c r="E38" s="17"/>
      <c r="F38" s="179">
        <v>349</v>
      </c>
      <c r="G38" s="186">
        <v>1746.78</v>
      </c>
      <c r="H38" s="185">
        <f t="shared" si="0"/>
        <v>5005.100286532951</v>
      </c>
      <c r="I38" s="186">
        <v>537.70512461576993</v>
      </c>
      <c r="J38" s="180"/>
    </row>
    <row r="39" spans="1:10" ht="15.6" x14ac:dyDescent="0.3">
      <c r="A39" s="7"/>
      <c r="B39" s="8" t="s">
        <v>427</v>
      </c>
      <c r="C39" s="188">
        <v>2096</v>
      </c>
      <c r="D39" s="16"/>
      <c r="E39" s="17"/>
      <c r="F39" s="179">
        <v>253</v>
      </c>
      <c r="G39" s="186">
        <v>1648.97</v>
      </c>
      <c r="H39" s="185">
        <f t="shared" si="0"/>
        <v>6517.6679841897239</v>
      </c>
      <c r="I39" s="186">
        <v>769.43837833668806</v>
      </c>
      <c r="J39" s="180"/>
    </row>
    <row r="40" spans="1:10" x14ac:dyDescent="0.25">
      <c r="B40" s="8" t="s">
        <v>428</v>
      </c>
      <c r="C40" s="188">
        <v>2101</v>
      </c>
      <c r="D40" s="16"/>
      <c r="E40" s="17"/>
      <c r="F40" s="179">
        <v>612.5</v>
      </c>
      <c r="G40" s="186">
        <v>2246.15</v>
      </c>
      <c r="H40" s="185">
        <f t="shared" si="0"/>
        <v>3667.1836734693879</v>
      </c>
      <c r="I40" s="186">
        <v>263.36835928754414</v>
      </c>
      <c r="J40" s="180"/>
    </row>
    <row r="41" spans="1:10" x14ac:dyDescent="0.25">
      <c r="B41" s="8" t="s">
        <v>429</v>
      </c>
      <c r="C41" s="188">
        <v>2104</v>
      </c>
      <c r="D41" s="16"/>
      <c r="E41" s="17"/>
      <c r="F41" s="179">
        <v>194</v>
      </c>
      <c r="G41" s="186">
        <v>810.29</v>
      </c>
      <c r="H41" s="185">
        <f t="shared" si="0"/>
        <v>4176.7525773195875</v>
      </c>
      <c r="I41" s="186">
        <v>95.699047637434745</v>
      </c>
      <c r="J41" s="180"/>
    </row>
    <row r="42" spans="1:10" x14ac:dyDescent="0.25">
      <c r="B42" s="8" t="s">
        <v>430</v>
      </c>
      <c r="C42" s="188">
        <v>2107</v>
      </c>
      <c r="D42" s="16"/>
      <c r="E42" s="17"/>
      <c r="F42" s="179">
        <v>171</v>
      </c>
      <c r="G42" s="186">
        <v>772.79</v>
      </c>
      <c r="H42" s="185">
        <f t="shared" si="0"/>
        <v>4519.2397660818715</v>
      </c>
      <c r="I42" s="186">
        <v>101.91645502708712</v>
      </c>
      <c r="J42" s="180"/>
    </row>
    <row r="43" spans="1:10" ht="15.6" x14ac:dyDescent="0.3">
      <c r="A43" s="7"/>
      <c r="B43" s="8" t="s">
        <v>431</v>
      </c>
      <c r="C43" s="188">
        <v>2111</v>
      </c>
      <c r="D43" s="16"/>
      <c r="E43" s="17"/>
      <c r="F43" s="179">
        <v>235.5</v>
      </c>
      <c r="G43" s="186">
        <v>1026.98</v>
      </c>
      <c r="H43" s="185">
        <f t="shared" si="0"/>
        <v>4360.8492569002119</v>
      </c>
      <c r="I43" s="186">
        <v>121.89958575934442</v>
      </c>
      <c r="J43" s="180"/>
    </row>
    <row r="44" spans="1:10" x14ac:dyDescent="0.25">
      <c r="B44" s="8" t="s">
        <v>432</v>
      </c>
      <c r="C44" s="188">
        <v>2132</v>
      </c>
      <c r="D44" s="16"/>
      <c r="E44" s="17"/>
      <c r="F44" s="179">
        <v>441.5</v>
      </c>
      <c r="G44" s="186">
        <v>1505.47</v>
      </c>
      <c r="H44" s="185">
        <f t="shared" si="0"/>
        <v>3409.8980747451869</v>
      </c>
      <c r="I44" s="186">
        <v>121.95133316811837</v>
      </c>
      <c r="J44" s="180"/>
    </row>
    <row r="45" spans="1:10" ht="15.6" x14ac:dyDescent="0.3">
      <c r="A45" s="7"/>
      <c r="B45" s="8" t="s">
        <v>433</v>
      </c>
      <c r="C45" s="188">
        <v>2137</v>
      </c>
      <c r="D45" s="16"/>
      <c r="E45" s="17"/>
      <c r="F45" s="179">
        <v>185</v>
      </c>
      <c r="G45" s="186">
        <v>797.71</v>
      </c>
      <c r="H45" s="185">
        <f t="shared" si="0"/>
        <v>4311.9459459459458</v>
      </c>
      <c r="I45" s="186">
        <v>86.262100497759036</v>
      </c>
      <c r="J45" s="180"/>
    </row>
    <row r="46" spans="1:10" x14ac:dyDescent="0.25">
      <c r="B46" s="8" t="s">
        <v>434</v>
      </c>
      <c r="C46" s="188">
        <v>2147</v>
      </c>
      <c r="D46" s="16"/>
      <c r="E46" s="17"/>
      <c r="F46" s="179">
        <v>428</v>
      </c>
      <c r="G46" s="186">
        <v>1473.02</v>
      </c>
      <c r="H46" s="185">
        <f t="shared" si="0"/>
        <v>3441.6355140186915</v>
      </c>
      <c r="I46" s="186">
        <v>104.72827499379702</v>
      </c>
      <c r="J46" s="180"/>
    </row>
    <row r="47" spans="1:10" x14ac:dyDescent="0.25">
      <c r="B47" s="8" t="s">
        <v>435</v>
      </c>
      <c r="C47" s="188">
        <v>2153</v>
      </c>
      <c r="D47" s="16"/>
      <c r="E47" s="17"/>
      <c r="F47" s="179">
        <v>219.5</v>
      </c>
      <c r="G47" s="186">
        <v>929.1</v>
      </c>
      <c r="H47" s="185">
        <f t="shared" si="0"/>
        <v>4232.8018223234631</v>
      </c>
      <c r="I47" s="186">
        <v>96.480588744552676</v>
      </c>
      <c r="J47" s="180"/>
    </row>
    <row r="48" spans="1:10" x14ac:dyDescent="0.25">
      <c r="B48" s="8" t="s">
        <v>436</v>
      </c>
      <c r="C48" s="188">
        <v>2164</v>
      </c>
      <c r="D48" s="16"/>
      <c r="E48" s="17"/>
      <c r="F48" s="179">
        <v>442</v>
      </c>
      <c r="G48" s="186">
        <v>1871.27</v>
      </c>
      <c r="H48" s="185">
        <f t="shared" si="0"/>
        <v>4233.6425339366515</v>
      </c>
      <c r="I48" s="186">
        <v>317.9487316934389</v>
      </c>
      <c r="J48" s="180"/>
    </row>
    <row r="49" spans="2:10" x14ac:dyDescent="0.25">
      <c r="B49" s="8" t="s">
        <v>437</v>
      </c>
      <c r="C49" s="188">
        <v>2166</v>
      </c>
      <c r="D49" s="16"/>
      <c r="E49" s="17"/>
      <c r="F49" s="179">
        <v>435</v>
      </c>
      <c r="G49" s="186">
        <v>1552.97</v>
      </c>
      <c r="H49" s="185">
        <f t="shared" si="0"/>
        <v>3570.0459770114944</v>
      </c>
      <c r="I49" s="186">
        <v>92.822247823500277</v>
      </c>
      <c r="J49" s="180"/>
    </row>
    <row r="50" spans="2:10" x14ac:dyDescent="0.25">
      <c r="B50" s="8" t="s">
        <v>438</v>
      </c>
      <c r="C50" s="188">
        <v>2169</v>
      </c>
      <c r="D50" s="16"/>
      <c r="E50" s="17"/>
      <c r="F50" s="179">
        <v>628.5</v>
      </c>
      <c r="G50" s="186">
        <v>2212.71</v>
      </c>
      <c r="H50" s="185">
        <f t="shared" si="0"/>
        <v>3520.6205250596659</v>
      </c>
      <c r="I50" s="186">
        <v>145.17848065638071</v>
      </c>
      <c r="J50" s="180"/>
    </row>
    <row r="51" spans="2:10" x14ac:dyDescent="0.25">
      <c r="B51" s="8" t="s">
        <v>439</v>
      </c>
      <c r="C51" s="188">
        <v>2170</v>
      </c>
      <c r="D51" s="16"/>
      <c r="E51" s="17"/>
      <c r="F51" s="179">
        <v>268</v>
      </c>
      <c r="G51" s="186">
        <v>1166.8900000000001</v>
      </c>
      <c r="H51" s="185">
        <f t="shared" si="0"/>
        <v>4354.067164179105</v>
      </c>
      <c r="I51" s="186">
        <v>241.63047215759198</v>
      </c>
      <c r="J51" s="180"/>
    </row>
    <row r="52" spans="2:10" x14ac:dyDescent="0.25">
      <c r="B52" s="8" t="s">
        <v>440</v>
      </c>
      <c r="C52" s="188">
        <v>2171</v>
      </c>
      <c r="D52" s="16"/>
      <c r="E52" s="17"/>
      <c r="F52" s="179">
        <v>385</v>
      </c>
      <c r="G52" s="186">
        <v>1358.94</v>
      </c>
      <c r="H52" s="185">
        <f t="shared" si="0"/>
        <v>3529.7142857142858</v>
      </c>
      <c r="I52" s="186">
        <v>59.294056612013726</v>
      </c>
      <c r="J52" s="180"/>
    </row>
    <row r="53" spans="2:10" x14ac:dyDescent="0.25">
      <c r="B53" s="8" t="s">
        <v>441</v>
      </c>
      <c r="C53" s="188">
        <v>2173</v>
      </c>
      <c r="D53" s="16"/>
      <c r="E53" s="17"/>
      <c r="F53" s="179">
        <v>637</v>
      </c>
      <c r="G53" s="186">
        <v>2262.33</v>
      </c>
      <c r="H53" s="185">
        <f t="shared" si="0"/>
        <v>3551.5384615384614</v>
      </c>
      <c r="I53" s="186">
        <v>170.84705602618178</v>
      </c>
      <c r="J53" s="180"/>
    </row>
    <row r="54" spans="2:10" x14ac:dyDescent="0.25">
      <c r="B54" s="8" t="s">
        <v>442</v>
      </c>
      <c r="C54" s="188">
        <v>2174</v>
      </c>
      <c r="D54" s="16"/>
      <c r="E54" s="17"/>
      <c r="F54" s="179">
        <v>429.5</v>
      </c>
      <c r="G54" s="186">
        <v>1626.28</v>
      </c>
      <c r="H54" s="185">
        <f t="shared" si="0"/>
        <v>3786.4493597206056</v>
      </c>
      <c r="I54" s="186">
        <v>169.50373861823982</v>
      </c>
      <c r="J54" s="180"/>
    </row>
    <row r="55" spans="2:10" x14ac:dyDescent="0.25">
      <c r="B55" s="8" t="s">
        <v>443</v>
      </c>
      <c r="C55" s="188">
        <v>2175</v>
      </c>
      <c r="D55" s="16"/>
      <c r="E55" s="17"/>
      <c r="F55" s="179">
        <v>144</v>
      </c>
      <c r="G55" s="186">
        <v>623.54</v>
      </c>
      <c r="H55" s="185">
        <f t="shared" si="0"/>
        <v>4330.1388888888887</v>
      </c>
      <c r="I55" s="186">
        <v>54.65966716692089</v>
      </c>
      <c r="J55" s="180"/>
    </row>
    <row r="56" spans="2:10" x14ac:dyDescent="0.25">
      <c r="B56" s="8" t="s">
        <v>444</v>
      </c>
      <c r="C56" s="188">
        <v>2176</v>
      </c>
      <c r="D56" s="16"/>
      <c r="E56" s="17"/>
      <c r="F56" s="179">
        <v>429.5</v>
      </c>
      <c r="G56" s="186">
        <v>1550.26</v>
      </c>
      <c r="H56" s="185">
        <f t="shared" si="0"/>
        <v>3609.4528521536668</v>
      </c>
      <c r="I56" s="186">
        <v>139.66348236806007</v>
      </c>
      <c r="J56" s="180"/>
    </row>
    <row r="57" spans="2:10" x14ac:dyDescent="0.25">
      <c r="B57" s="8" t="s">
        <v>445</v>
      </c>
      <c r="C57" s="188">
        <v>2177</v>
      </c>
      <c r="D57" s="16"/>
      <c r="E57" s="17"/>
      <c r="F57" s="179">
        <v>202</v>
      </c>
      <c r="G57" s="186">
        <v>779.25</v>
      </c>
      <c r="H57" s="185">
        <f t="shared" si="0"/>
        <v>3857.6732673267329</v>
      </c>
      <c r="I57" s="186">
        <v>57.33783354950284</v>
      </c>
      <c r="J57" s="180"/>
    </row>
    <row r="58" spans="2:10" x14ac:dyDescent="0.25">
      <c r="B58" s="8" t="s">
        <v>446</v>
      </c>
      <c r="C58" s="188">
        <v>2179</v>
      </c>
      <c r="D58" s="16"/>
      <c r="E58" s="17"/>
      <c r="F58" s="179">
        <v>320</v>
      </c>
      <c r="G58" s="186">
        <v>1370.27</v>
      </c>
      <c r="H58" s="185">
        <f t="shared" si="0"/>
        <v>4282.09375</v>
      </c>
      <c r="I58" s="186">
        <v>184.84736089297746</v>
      </c>
      <c r="J58" s="180"/>
    </row>
    <row r="59" spans="2:10" x14ac:dyDescent="0.25">
      <c r="B59" s="8" t="s">
        <v>447</v>
      </c>
      <c r="C59" s="188">
        <v>2180</v>
      </c>
      <c r="D59" s="16"/>
      <c r="E59" s="17"/>
      <c r="F59" s="179">
        <v>225</v>
      </c>
      <c r="G59" s="186">
        <v>890.56</v>
      </c>
      <c r="H59" s="185">
        <f t="shared" si="0"/>
        <v>3958.0444444444443</v>
      </c>
      <c r="I59" s="186">
        <v>56.395495313834417</v>
      </c>
      <c r="J59" s="180"/>
    </row>
    <row r="60" spans="2:10" x14ac:dyDescent="0.25">
      <c r="B60" s="8" t="s">
        <v>448</v>
      </c>
      <c r="C60" s="188">
        <v>2305</v>
      </c>
      <c r="D60" s="16"/>
      <c r="E60" s="17"/>
      <c r="F60" s="179">
        <v>379</v>
      </c>
      <c r="G60" s="186">
        <v>1422.99</v>
      </c>
      <c r="H60" s="185">
        <f t="shared" si="0"/>
        <v>3754.5910290237466</v>
      </c>
      <c r="I60" s="186">
        <v>107.91494953787861</v>
      </c>
      <c r="J60" s="180"/>
    </row>
    <row r="61" spans="2:10" x14ac:dyDescent="0.25">
      <c r="B61" s="8" t="s">
        <v>449</v>
      </c>
      <c r="C61" s="188">
        <v>2306</v>
      </c>
      <c r="D61" s="16"/>
      <c r="E61" s="17"/>
      <c r="F61" s="179">
        <v>312.5</v>
      </c>
      <c r="G61" s="186">
        <v>1270.33</v>
      </c>
      <c r="H61" s="185">
        <f t="shared" si="0"/>
        <v>4065.0559999999991</v>
      </c>
      <c r="I61" s="186">
        <v>203.61683015863966</v>
      </c>
      <c r="J61" s="180"/>
    </row>
    <row r="62" spans="2:10" x14ac:dyDescent="0.25">
      <c r="B62" s="8" t="s">
        <v>450</v>
      </c>
      <c r="C62" s="188">
        <v>2308</v>
      </c>
      <c r="D62" s="16"/>
      <c r="E62" s="17"/>
      <c r="F62" s="179">
        <v>388</v>
      </c>
      <c r="G62" s="186">
        <v>1426.74</v>
      </c>
      <c r="H62" s="185">
        <f t="shared" si="0"/>
        <v>3677.1649484536083</v>
      </c>
      <c r="I62" s="186">
        <v>102.96474513718938</v>
      </c>
      <c r="J62" s="180"/>
    </row>
    <row r="63" spans="2:10" x14ac:dyDescent="0.25">
      <c r="B63" s="8" t="s">
        <v>451</v>
      </c>
      <c r="C63" s="188">
        <v>2309</v>
      </c>
      <c r="D63" s="16"/>
      <c r="E63" s="17"/>
      <c r="F63" s="179">
        <v>196.5</v>
      </c>
      <c r="G63" s="186">
        <v>836.59</v>
      </c>
      <c r="H63" s="185">
        <f t="shared" si="0"/>
        <v>4257.4554707379139</v>
      </c>
      <c r="I63" s="186">
        <v>77.452378452889633</v>
      </c>
      <c r="J63" s="180"/>
    </row>
    <row r="64" spans="2:10" x14ac:dyDescent="0.25">
      <c r="B64" s="8" t="s">
        <v>452</v>
      </c>
      <c r="C64" s="188">
        <v>2310</v>
      </c>
      <c r="D64" s="16"/>
      <c r="E64" s="17"/>
      <c r="F64" s="179">
        <v>144.5</v>
      </c>
      <c r="G64" s="186">
        <v>805.38</v>
      </c>
      <c r="H64" s="185">
        <f t="shared" si="0"/>
        <v>5573.5640138408298</v>
      </c>
      <c r="I64" s="186">
        <v>92.488134671569327</v>
      </c>
      <c r="J64" s="180"/>
    </row>
    <row r="65" spans="2:10" x14ac:dyDescent="0.25">
      <c r="B65" s="8" t="s">
        <v>453</v>
      </c>
      <c r="C65" s="188">
        <v>2311</v>
      </c>
      <c r="D65" s="16"/>
      <c r="E65" s="17"/>
      <c r="F65" s="179">
        <v>397</v>
      </c>
      <c r="G65" s="186">
        <v>1508.31</v>
      </c>
      <c r="H65" s="185">
        <f t="shared" si="0"/>
        <v>3799.2695214105793</v>
      </c>
      <c r="I65" s="186">
        <v>191.50951865267467</v>
      </c>
      <c r="J65" s="180"/>
    </row>
    <row r="66" spans="2:10" x14ac:dyDescent="0.25">
      <c r="B66" s="8" t="s">
        <v>454</v>
      </c>
      <c r="C66" s="188">
        <v>2312</v>
      </c>
      <c r="D66" s="16"/>
      <c r="E66" s="17"/>
      <c r="F66" s="179">
        <v>459.5</v>
      </c>
      <c r="G66" s="186">
        <v>1810.86</v>
      </c>
      <c r="H66" s="185">
        <f t="shared" si="0"/>
        <v>3940.9357997823718</v>
      </c>
      <c r="I66" s="186">
        <v>259.28989462965393</v>
      </c>
      <c r="J66" s="180"/>
    </row>
    <row r="67" spans="2:10" x14ac:dyDescent="0.25">
      <c r="B67" s="8" t="s">
        <v>455</v>
      </c>
      <c r="C67" s="188">
        <v>2313</v>
      </c>
      <c r="D67" s="16"/>
      <c r="E67" s="17"/>
      <c r="F67" s="179">
        <v>237.5</v>
      </c>
      <c r="G67" s="186">
        <v>1074.75</v>
      </c>
      <c r="H67" s="185">
        <f t="shared" si="0"/>
        <v>4525.2631578947367</v>
      </c>
      <c r="I67" s="186">
        <v>110.03981948148252</v>
      </c>
      <c r="J67" s="180"/>
    </row>
    <row r="68" spans="2:10" x14ac:dyDescent="0.25">
      <c r="B68" s="8" t="s">
        <v>456</v>
      </c>
      <c r="C68" s="188">
        <v>2314</v>
      </c>
      <c r="D68" s="16"/>
      <c r="E68" s="17"/>
      <c r="F68" s="179">
        <v>193.5</v>
      </c>
      <c r="G68" s="186">
        <v>793.91</v>
      </c>
      <c r="H68" s="185">
        <f t="shared" si="0"/>
        <v>4102.8940568475455</v>
      </c>
      <c r="I68" s="186">
        <v>72.584167345018017</v>
      </c>
      <c r="J68" s="180"/>
    </row>
    <row r="69" spans="2:10" x14ac:dyDescent="0.25">
      <c r="B69" s="8" t="s">
        <v>457</v>
      </c>
      <c r="C69" s="188">
        <v>2315</v>
      </c>
      <c r="D69" s="16"/>
      <c r="E69" s="17"/>
      <c r="F69" s="179">
        <v>214.5</v>
      </c>
      <c r="G69" s="186">
        <v>944.95</v>
      </c>
      <c r="H69" s="185">
        <f t="shared" si="0"/>
        <v>4405.3613053613053</v>
      </c>
      <c r="I69" s="186">
        <v>109.91366698335838</v>
      </c>
      <c r="J69" s="180"/>
    </row>
    <row r="70" spans="2:10" x14ac:dyDescent="0.25">
      <c r="B70" s="8" t="s">
        <v>458</v>
      </c>
      <c r="C70" s="188">
        <v>2317</v>
      </c>
      <c r="D70" s="16"/>
      <c r="E70" s="17"/>
      <c r="F70" s="179">
        <v>427.5</v>
      </c>
      <c r="G70" s="186">
        <v>1668.25</v>
      </c>
      <c r="H70" s="185">
        <f t="shared" si="0"/>
        <v>3902.3391812865498</v>
      </c>
      <c r="I70" s="186">
        <v>202.61337465738063</v>
      </c>
      <c r="J70" s="180"/>
    </row>
    <row r="71" spans="2:10" x14ac:dyDescent="0.25">
      <c r="B71" s="8" t="s">
        <v>459</v>
      </c>
      <c r="C71" s="188">
        <v>2318</v>
      </c>
      <c r="D71" s="16"/>
      <c r="E71" s="17"/>
      <c r="F71" s="179">
        <v>416</v>
      </c>
      <c r="G71" s="186">
        <v>1686.18</v>
      </c>
      <c r="H71" s="185">
        <f t="shared" si="0"/>
        <v>4053.3173076923081</v>
      </c>
      <c r="I71" s="186">
        <v>225.90224900514067</v>
      </c>
      <c r="J71" s="180"/>
    </row>
    <row r="72" spans="2:10" x14ac:dyDescent="0.25">
      <c r="B72" s="8" t="s">
        <v>460</v>
      </c>
      <c r="C72" s="188">
        <v>2319</v>
      </c>
      <c r="D72" s="16"/>
      <c r="E72" s="17"/>
      <c r="F72" s="179">
        <v>426.5</v>
      </c>
      <c r="G72" s="186">
        <v>1725.26</v>
      </c>
      <c r="H72" s="185">
        <f t="shared" si="0"/>
        <v>4045.1582649472452</v>
      </c>
      <c r="I72" s="186">
        <v>178.59738745116479</v>
      </c>
      <c r="J72" s="180"/>
    </row>
    <row r="73" spans="2:10" x14ac:dyDescent="0.25">
      <c r="B73" s="8" t="s">
        <v>461</v>
      </c>
      <c r="C73" s="188">
        <v>2320</v>
      </c>
      <c r="D73" s="16"/>
      <c r="E73" s="17"/>
      <c r="F73" s="179">
        <v>221.5</v>
      </c>
      <c r="G73" s="186">
        <v>897.12</v>
      </c>
      <c r="H73" s="185">
        <f t="shared" si="0"/>
        <v>4050.2031602708807</v>
      </c>
      <c r="I73" s="186">
        <v>63.630220917503713</v>
      </c>
      <c r="J73" s="180"/>
    </row>
    <row r="74" spans="2:10" x14ac:dyDescent="0.25">
      <c r="B74" s="8" t="s">
        <v>462</v>
      </c>
      <c r="C74" s="188">
        <v>2321</v>
      </c>
      <c r="D74" s="16"/>
      <c r="E74" s="17"/>
      <c r="F74" s="179">
        <v>438</v>
      </c>
      <c r="G74" s="186">
        <v>1585.9500000000003</v>
      </c>
      <c r="H74" s="185">
        <f t="shared" si="0"/>
        <v>3620.8904109589048</v>
      </c>
      <c r="I74" s="186">
        <v>147.42744242568693</v>
      </c>
      <c r="J74" s="180"/>
    </row>
    <row r="75" spans="2:10" x14ac:dyDescent="0.25">
      <c r="B75" s="8" t="s">
        <v>463</v>
      </c>
      <c r="C75" s="188">
        <v>2322</v>
      </c>
      <c r="D75" s="16"/>
      <c r="E75" s="17"/>
      <c r="F75" s="179">
        <v>418.5</v>
      </c>
      <c r="G75" s="186">
        <v>1532.82</v>
      </c>
      <c r="H75" s="185">
        <f t="shared" si="0"/>
        <v>3662.6523297491035</v>
      </c>
      <c r="I75" s="186">
        <v>187.10887586975792</v>
      </c>
      <c r="J75" s="180"/>
    </row>
    <row r="76" spans="2:10" x14ac:dyDescent="0.25">
      <c r="B76" s="8" t="s">
        <v>464</v>
      </c>
      <c r="C76" s="188">
        <v>2323</v>
      </c>
      <c r="D76" s="16"/>
      <c r="E76" s="17"/>
      <c r="F76" s="179">
        <v>113.5</v>
      </c>
      <c r="G76" s="186">
        <v>722.48</v>
      </c>
      <c r="H76" s="185">
        <f t="shared" si="0"/>
        <v>6365.4625550660794</v>
      </c>
      <c r="I76" s="186">
        <v>150.75823403109106</v>
      </c>
      <c r="J76" s="180"/>
    </row>
    <row r="77" spans="2:10" x14ac:dyDescent="0.25">
      <c r="B77" s="8" t="s">
        <v>465</v>
      </c>
      <c r="C77" s="188">
        <v>2324</v>
      </c>
      <c r="D77" s="16"/>
      <c r="E77" s="17"/>
      <c r="F77" s="179">
        <v>169</v>
      </c>
      <c r="G77" s="186">
        <v>745.3</v>
      </c>
      <c r="H77" s="185">
        <f t="shared" si="0"/>
        <v>4410.0591715976325</v>
      </c>
      <c r="I77" s="186">
        <v>85.78200304765403</v>
      </c>
      <c r="J77" s="180"/>
    </row>
    <row r="78" spans="2:10" x14ac:dyDescent="0.25">
      <c r="B78" s="8" t="s">
        <v>466</v>
      </c>
      <c r="C78" s="188">
        <v>2325</v>
      </c>
      <c r="D78" s="16"/>
      <c r="E78" s="17"/>
      <c r="F78" s="179">
        <v>175</v>
      </c>
      <c r="G78" s="186">
        <v>961.05</v>
      </c>
      <c r="H78" s="185">
        <f t="shared" si="0"/>
        <v>5491.7142857142853</v>
      </c>
      <c r="I78" s="186">
        <v>56.869241060003397</v>
      </c>
      <c r="J78" s="180"/>
    </row>
    <row r="79" spans="2:10" x14ac:dyDescent="0.25">
      <c r="B79" s="8" t="s">
        <v>467</v>
      </c>
      <c r="C79" s="188">
        <v>2326</v>
      </c>
      <c r="D79" s="16"/>
      <c r="E79" s="17"/>
      <c r="F79" s="179">
        <v>476.5</v>
      </c>
      <c r="G79" s="186">
        <v>2000.08</v>
      </c>
      <c r="H79" s="185">
        <f t="shared" si="0"/>
        <v>4197.4396642182583</v>
      </c>
      <c r="I79" s="186">
        <v>503.92705592101862</v>
      </c>
      <c r="J79" s="180"/>
    </row>
    <row r="80" spans="2:10" x14ac:dyDescent="0.25">
      <c r="B80" s="8" t="s">
        <v>468</v>
      </c>
      <c r="C80" s="188">
        <v>2327</v>
      </c>
      <c r="D80" s="16"/>
      <c r="E80" s="17"/>
      <c r="F80" s="179">
        <v>225</v>
      </c>
      <c r="G80" s="186">
        <v>1003.68</v>
      </c>
      <c r="H80" s="185">
        <f t="shared" si="0"/>
        <v>4460.8</v>
      </c>
      <c r="I80" s="186">
        <v>152.01010065236258</v>
      </c>
      <c r="J80" s="180"/>
    </row>
    <row r="81" spans="2:10" x14ac:dyDescent="0.25">
      <c r="B81" s="8" t="s">
        <v>469</v>
      </c>
      <c r="C81" s="188">
        <v>2328</v>
      </c>
      <c r="D81" s="16"/>
      <c r="E81" s="17"/>
      <c r="F81" s="179">
        <v>331</v>
      </c>
      <c r="G81" s="186">
        <v>1205.8900000000001</v>
      </c>
      <c r="H81" s="185">
        <f t="shared" si="0"/>
        <v>3643.1722054380671</v>
      </c>
      <c r="I81" s="186">
        <v>71.720850327210442</v>
      </c>
      <c r="J81" s="180"/>
    </row>
    <row r="82" spans="2:10" x14ac:dyDescent="0.25">
      <c r="B82" s="8" t="s">
        <v>470</v>
      </c>
      <c r="C82" s="188">
        <v>2329</v>
      </c>
      <c r="D82" s="16"/>
      <c r="E82" s="17"/>
      <c r="F82" s="179">
        <v>666</v>
      </c>
      <c r="G82" s="186">
        <v>2447.1</v>
      </c>
      <c r="H82" s="185">
        <f t="shared" si="0"/>
        <v>3674.3243243243242</v>
      </c>
      <c r="I82" s="186">
        <v>284.62934796865596</v>
      </c>
      <c r="J82" s="180"/>
    </row>
    <row r="83" spans="2:10" x14ac:dyDescent="0.25">
      <c r="B83" s="8" t="s">
        <v>471</v>
      </c>
      <c r="C83" s="188">
        <v>2330</v>
      </c>
      <c r="D83" s="16"/>
      <c r="E83" s="17"/>
      <c r="F83" s="179">
        <v>437</v>
      </c>
      <c r="G83" s="186">
        <v>1699.5</v>
      </c>
      <c r="H83" s="185">
        <f t="shared" si="0"/>
        <v>3889.0160183066359</v>
      </c>
      <c r="I83" s="186">
        <v>210.27386832732964</v>
      </c>
      <c r="J83" s="180"/>
    </row>
    <row r="84" spans="2:10" x14ac:dyDescent="0.25">
      <c r="B84" s="8" t="s">
        <v>472</v>
      </c>
      <c r="C84" s="188">
        <v>2331</v>
      </c>
      <c r="D84" s="16"/>
      <c r="E84" s="17"/>
      <c r="F84" s="179">
        <v>435.5</v>
      </c>
      <c r="G84" s="186">
        <v>1570.55</v>
      </c>
      <c r="H84" s="185">
        <f t="shared" si="0"/>
        <v>3606.3145809414464</v>
      </c>
      <c r="I84" s="186">
        <v>108.05719223835354</v>
      </c>
      <c r="J84" s="180"/>
    </row>
    <row r="85" spans="2:10" x14ac:dyDescent="0.25">
      <c r="B85" s="8" t="s">
        <v>473</v>
      </c>
      <c r="C85" s="188">
        <v>2332</v>
      </c>
      <c r="D85" s="16"/>
      <c r="E85" s="17"/>
      <c r="F85" s="179">
        <v>244.5</v>
      </c>
      <c r="G85" s="186">
        <v>1102.54</v>
      </c>
      <c r="H85" s="185">
        <f t="shared" si="0"/>
        <v>4509.3660531697342</v>
      </c>
      <c r="I85" s="186">
        <v>69.299858131906902</v>
      </c>
      <c r="J85" s="180"/>
    </row>
    <row r="86" spans="2:10" x14ac:dyDescent="0.25">
      <c r="B86" s="8" t="s">
        <v>474</v>
      </c>
      <c r="C86" s="188">
        <v>3000</v>
      </c>
      <c r="D86" s="16"/>
      <c r="E86" s="17"/>
      <c r="F86" s="179">
        <v>97</v>
      </c>
      <c r="G86" s="186">
        <v>579.13</v>
      </c>
      <c r="H86" s="185">
        <f t="shared" si="0"/>
        <v>5970.4123711340208</v>
      </c>
      <c r="I86" s="186">
        <v>44.624138021421281</v>
      </c>
      <c r="J86" s="180"/>
    </row>
    <row r="87" spans="2:10" x14ac:dyDescent="0.25">
      <c r="B87" s="8" t="s">
        <v>475</v>
      </c>
      <c r="C87" s="188">
        <v>3321</v>
      </c>
      <c r="D87" s="16"/>
      <c r="E87" s="17"/>
      <c r="F87" s="179">
        <v>129</v>
      </c>
      <c r="G87" s="186">
        <v>633.36</v>
      </c>
      <c r="H87" s="185">
        <f t="shared" si="0"/>
        <v>4909.7674418604647</v>
      </c>
      <c r="I87" s="186">
        <v>120.66308191795841</v>
      </c>
      <c r="J87" s="180"/>
    </row>
    <row r="88" spans="2:10" x14ac:dyDescent="0.25">
      <c r="B88" s="8" t="s">
        <v>476</v>
      </c>
      <c r="C88" s="188">
        <v>3323</v>
      </c>
      <c r="D88" s="16"/>
      <c r="E88" s="17"/>
      <c r="F88" s="179">
        <v>106</v>
      </c>
      <c r="G88" s="186">
        <v>503.26</v>
      </c>
      <c r="H88" s="185">
        <f t="shared" si="0"/>
        <v>4747.735849056603</v>
      </c>
      <c r="I88" s="186">
        <v>57.617809024657006</v>
      </c>
      <c r="J88" s="180"/>
    </row>
    <row r="89" spans="2:10" x14ac:dyDescent="0.25">
      <c r="B89" s="8" t="s">
        <v>477</v>
      </c>
      <c r="C89" s="188">
        <v>3328</v>
      </c>
      <c r="D89" s="16"/>
      <c r="E89" s="17"/>
      <c r="F89" s="179">
        <v>201.5</v>
      </c>
      <c r="G89" s="186">
        <v>767.11</v>
      </c>
      <c r="H89" s="185">
        <f t="shared" si="0"/>
        <v>3806.9975186104216</v>
      </c>
      <c r="I89" s="186">
        <v>45.122506385351635</v>
      </c>
      <c r="J89" s="180"/>
    </row>
    <row r="90" spans="2:10" x14ac:dyDescent="0.25">
      <c r="B90" s="8" t="s">
        <v>478</v>
      </c>
      <c r="C90" s="188">
        <v>3330</v>
      </c>
      <c r="D90" s="16"/>
      <c r="E90" s="17"/>
      <c r="F90" s="179">
        <v>217.5</v>
      </c>
      <c r="G90" s="186">
        <v>835.52</v>
      </c>
      <c r="H90" s="185">
        <f t="shared" si="0"/>
        <v>3841.4712643678158</v>
      </c>
      <c r="I90" s="186">
        <v>93.148224833774364</v>
      </c>
      <c r="J90" s="180"/>
    </row>
    <row r="91" spans="2:10" x14ac:dyDescent="0.25">
      <c r="B91" s="8" t="s">
        <v>479</v>
      </c>
      <c r="C91" s="188">
        <v>3332</v>
      </c>
      <c r="D91" s="16"/>
      <c r="E91" s="17"/>
      <c r="F91" s="179">
        <v>248</v>
      </c>
      <c r="G91" s="186">
        <v>882.7</v>
      </c>
      <c r="H91" s="185">
        <f t="shared" si="0"/>
        <v>3559.2741935483873</v>
      </c>
      <c r="I91" s="186">
        <v>104.53093559516475</v>
      </c>
      <c r="J91" s="180"/>
    </row>
    <row r="92" spans="2:10" x14ac:dyDescent="0.25">
      <c r="B92" s="8" t="s">
        <v>480</v>
      </c>
      <c r="C92" s="188">
        <v>3334</v>
      </c>
      <c r="D92" s="16"/>
      <c r="E92" s="17"/>
      <c r="F92" s="179">
        <v>425</v>
      </c>
      <c r="G92" s="186">
        <v>1504.31</v>
      </c>
      <c r="H92" s="185">
        <f t="shared" si="0"/>
        <v>3539.5529411764705</v>
      </c>
      <c r="I92" s="186">
        <v>121.09835026477788</v>
      </c>
      <c r="J92" s="180"/>
    </row>
    <row r="93" spans="2:10" x14ac:dyDescent="0.25">
      <c r="B93" s="8" t="s">
        <v>481</v>
      </c>
      <c r="C93" s="188">
        <v>3336</v>
      </c>
      <c r="D93" s="16"/>
      <c r="E93" s="17"/>
      <c r="F93" s="179">
        <v>314.5</v>
      </c>
      <c r="G93" s="186">
        <v>1127.8599999999999</v>
      </c>
      <c r="H93" s="185">
        <f t="shared" si="0"/>
        <v>3586.2003179650233</v>
      </c>
      <c r="I93" s="186">
        <v>59.441709101778414</v>
      </c>
      <c r="J93" s="180"/>
    </row>
    <row r="94" spans="2:10" x14ac:dyDescent="0.25">
      <c r="B94" s="8" t="s">
        <v>482</v>
      </c>
      <c r="C94" s="188">
        <v>3341</v>
      </c>
      <c r="D94" s="16"/>
      <c r="E94" s="17"/>
      <c r="F94" s="179">
        <v>138</v>
      </c>
      <c r="G94" s="186">
        <v>633.95000000000005</v>
      </c>
      <c r="H94" s="185">
        <f t="shared" si="0"/>
        <v>4593.840579710145</v>
      </c>
      <c r="I94" s="186">
        <v>78.049066573133629</v>
      </c>
      <c r="J94" s="180"/>
    </row>
    <row r="95" spans="2:10" x14ac:dyDescent="0.25">
      <c r="B95" s="8" t="s">
        <v>483</v>
      </c>
      <c r="C95" s="188">
        <v>3343</v>
      </c>
      <c r="D95" s="16"/>
      <c r="E95" s="17"/>
      <c r="F95" s="179">
        <v>213</v>
      </c>
      <c r="G95" s="186">
        <v>880.07</v>
      </c>
      <c r="H95" s="185">
        <f t="shared" si="0"/>
        <v>4131.7840375586857</v>
      </c>
      <c r="I95" s="186">
        <v>127.91557387506374</v>
      </c>
      <c r="J95" s="180"/>
    </row>
    <row r="96" spans="2:10" x14ac:dyDescent="0.25">
      <c r="B96" s="8" t="s">
        <v>484</v>
      </c>
      <c r="C96" s="188">
        <v>3344</v>
      </c>
      <c r="D96" s="16"/>
      <c r="E96" s="17"/>
      <c r="F96" s="179">
        <v>218.5</v>
      </c>
      <c r="G96" s="186">
        <v>920.98</v>
      </c>
      <c r="H96" s="185">
        <f t="shared" si="0"/>
        <v>4215.0114416475972</v>
      </c>
      <c r="I96" s="186">
        <v>156.511281620864</v>
      </c>
      <c r="J96" s="180"/>
    </row>
    <row r="97" spans="1:10" x14ac:dyDescent="0.25">
      <c r="B97" s="8" t="s">
        <v>485</v>
      </c>
      <c r="C97" s="188">
        <v>3346</v>
      </c>
      <c r="D97" s="16"/>
      <c r="E97" s="17"/>
      <c r="F97" s="179">
        <v>421</v>
      </c>
      <c r="G97" s="186">
        <v>1455.38</v>
      </c>
      <c r="H97" s="185">
        <f t="shared" si="0"/>
        <v>3456.959619952494</v>
      </c>
      <c r="I97" s="186">
        <v>94.593008195214665</v>
      </c>
      <c r="J97" s="180"/>
    </row>
    <row r="98" spans="1:10" x14ac:dyDescent="0.25">
      <c r="B98" s="8" t="s">
        <v>486</v>
      </c>
      <c r="C98" s="188">
        <v>3351</v>
      </c>
      <c r="D98" s="16"/>
      <c r="E98" s="17"/>
      <c r="F98" s="179">
        <v>208.5</v>
      </c>
      <c r="G98" s="186">
        <v>746.79</v>
      </c>
      <c r="H98" s="185">
        <f t="shared" si="0"/>
        <v>3581.7266187050359</v>
      </c>
      <c r="I98" s="186">
        <v>37.018764168992433</v>
      </c>
      <c r="J98" s="180"/>
    </row>
    <row r="99" spans="1:10" x14ac:dyDescent="0.25">
      <c r="B99" s="8" t="s">
        <v>487</v>
      </c>
      <c r="C99" s="188">
        <v>3353</v>
      </c>
      <c r="D99" s="16"/>
      <c r="E99" s="17"/>
      <c r="F99" s="179">
        <v>308.5</v>
      </c>
      <c r="G99" s="186">
        <v>1199.6500000000001</v>
      </c>
      <c r="H99" s="185">
        <f t="shared" si="0"/>
        <v>3888.6547811993523</v>
      </c>
      <c r="I99" s="186">
        <v>93.467776093592249</v>
      </c>
      <c r="J99" s="180"/>
    </row>
    <row r="100" spans="1:10" x14ac:dyDescent="0.25">
      <c r="B100" s="8" t="s">
        <v>488</v>
      </c>
      <c r="C100" s="188">
        <v>3354</v>
      </c>
      <c r="D100" s="16"/>
      <c r="E100" s="17"/>
      <c r="F100" s="179">
        <v>153.5</v>
      </c>
      <c r="G100" s="186">
        <v>665.82</v>
      </c>
      <c r="H100" s="185">
        <f t="shared" si="0"/>
        <v>4337.5895765472314</v>
      </c>
      <c r="I100" s="186">
        <v>48.11903888439528</v>
      </c>
      <c r="J100" s="180"/>
    </row>
    <row r="101" spans="1:10" x14ac:dyDescent="0.25">
      <c r="B101" s="8" t="s">
        <v>489</v>
      </c>
      <c r="C101" s="188">
        <v>3355</v>
      </c>
      <c r="D101" s="16"/>
      <c r="E101" s="17"/>
      <c r="F101" s="179">
        <v>186.5</v>
      </c>
      <c r="G101" s="186">
        <v>857.5</v>
      </c>
      <c r="H101" s="185">
        <f t="shared" si="0"/>
        <v>4597.855227882038</v>
      </c>
      <c r="I101" s="186">
        <v>137.178972676005</v>
      </c>
      <c r="J101" s="180"/>
    </row>
    <row r="102" spans="1:10" x14ac:dyDescent="0.25">
      <c r="B102" s="8" t="s">
        <v>490</v>
      </c>
      <c r="C102" s="188">
        <v>3357</v>
      </c>
      <c r="D102" s="16"/>
      <c r="E102" s="17"/>
      <c r="F102" s="179">
        <v>152</v>
      </c>
      <c r="G102" s="186">
        <v>643.49</v>
      </c>
      <c r="H102" s="185">
        <f t="shared" si="0"/>
        <v>4233.4868421052633</v>
      </c>
      <c r="I102" s="186">
        <v>55.751459434789687</v>
      </c>
      <c r="J102" s="180"/>
    </row>
    <row r="103" spans="1:10" x14ac:dyDescent="0.25">
      <c r="B103" s="8" t="s">
        <v>491</v>
      </c>
      <c r="C103" s="188">
        <v>3366</v>
      </c>
      <c r="D103" s="16"/>
      <c r="E103" s="17"/>
      <c r="F103" s="179">
        <v>204</v>
      </c>
      <c r="G103" s="186">
        <v>864.02</v>
      </c>
      <c r="H103" s="185">
        <f t="shared" si="0"/>
        <v>4235.3921568627447</v>
      </c>
      <c r="I103" s="186">
        <v>100.76643434224958</v>
      </c>
      <c r="J103" s="180"/>
    </row>
    <row r="104" spans="1:10" x14ac:dyDescent="0.25">
      <c r="B104" s="8" t="s">
        <v>492</v>
      </c>
      <c r="C104" s="188">
        <v>3370</v>
      </c>
      <c r="D104" s="16"/>
      <c r="E104" s="17"/>
      <c r="F104" s="179">
        <v>230</v>
      </c>
      <c r="G104" s="186">
        <v>913.41</v>
      </c>
      <c r="H104" s="185">
        <f t="shared" si="0"/>
        <v>3971.3478260869565</v>
      </c>
      <c r="I104" s="186">
        <v>80.019439409537426</v>
      </c>
      <c r="J104" s="180"/>
    </row>
    <row r="105" spans="1:10" x14ac:dyDescent="0.25">
      <c r="B105" s="8" t="s">
        <v>493</v>
      </c>
      <c r="C105" s="188">
        <v>3371</v>
      </c>
      <c r="D105" s="16"/>
      <c r="E105" s="17"/>
      <c r="F105" s="179">
        <v>224</v>
      </c>
      <c r="G105" s="186">
        <v>868.31</v>
      </c>
      <c r="H105" s="185">
        <f t="shared" si="0"/>
        <v>3876.3839285714284</v>
      </c>
      <c r="I105" s="186">
        <v>65.809462056733196</v>
      </c>
      <c r="J105" s="180"/>
    </row>
    <row r="106" spans="1:10" x14ac:dyDescent="0.25">
      <c r="B106" s="8" t="s">
        <v>494</v>
      </c>
      <c r="C106" s="188">
        <v>3373</v>
      </c>
      <c r="D106" s="16"/>
      <c r="E106" s="17"/>
      <c r="F106" s="179">
        <v>212</v>
      </c>
      <c r="G106" s="186">
        <v>758.21</v>
      </c>
      <c r="H106" s="185">
        <f t="shared" si="0"/>
        <v>3576.4622641509436</v>
      </c>
      <c r="I106" s="186">
        <v>45.494582812099928</v>
      </c>
      <c r="J106" s="180"/>
    </row>
    <row r="107" spans="1:10" x14ac:dyDescent="0.25">
      <c r="B107" s="8" t="s">
        <v>495</v>
      </c>
      <c r="C107" s="188">
        <v>3374</v>
      </c>
      <c r="D107" s="16"/>
      <c r="E107" s="17"/>
      <c r="F107" s="179">
        <v>367.5</v>
      </c>
      <c r="G107" s="186">
        <v>1302.31</v>
      </c>
      <c r="H107" s="185">
        <f t="shared" si="0"/>
        <v>3543.7006802721089</v>
      </c>
      <c r="I107" s="186">
        <v>66.549635039241281</v>
      </c>
      <c r="J107" s="180"/>
    </row>
    <row r="108" spans="1:10" x14ac:dyDescent="0.25">
      <c r="B108" s="8" t="s">
        <v>496</v>
      </c>
      <c r="C108" s="188">
        <v>3375</v>
      </c>
      <c r="D108" s="16"/>
      <c r="E108" s="17"/>
      <c r="F108" s="179">
        <v>327.5</v>
      </c>
      <c r="G108" s="186">
        <v>1266.45</v>
      </c>
      <c r="H108" s="185">
        <f t="shared" si="0"/>
        <v>3867.0229007633588</v>
      </c>
      <c r="I108" s="186">
        <v>201.61663490619674</v>
      </c>
      <c r="J108" s="180"/>
    </row>
    <row r="109" spans="1:10" x14ac:dyDescent="0.25">
      <c r="C109" s="52"/>
      <c r="D109" s="52"/>
      <c r="E109" s="52"/>
      <c r="F109" s="181"/>
      <c r="G109" s="181"/>
      <c r="H109" s="181"/>
      <c r="I109" s="181"/>
      <c r="J109" s="181"/>
    </row>
    <row r="110" spans="1:10" ht="15.6" x14ac:dyDescent="0.3">
      <c r="A110" s="23" t="s">
        <v>167</v>
      </c>
      <c r="C110" s="52"/>
      <c r="D110" s="52"/>
      <c r="E110" s="52"/>
      <c r="F110" s="184">
        <f>SUM(F11:F108)</f>
        <v>31071.5</v>
      </c>
      <c r="G110" s="177">
        <f>SUM(G11:G108)</f>
        <v>124130.74</v>
      </c>
      <c r="H110" s="182">
        <f>IF(F110=0,0,G110/F110*1000)</f>
        <v>3995.0031379238208</v>
      </c>
      <c r="I110" s="177">
        <f>SUM(I11:I108)</f>
        <v>15798.881355037214</v>
      </c>
      <c r="J110" s="182">
        <f>SUM(J11:J108)</f>
        <v>0</v>
      </c>
    </row>
  </sheetData>
  <sheetProtection sheet="1" objects="1" scenarios="1"/>
  <dataConsolidate/>
  <phoneticPr fontId="0" type="noConversion"/>
  <dataValidations xWindow="367" yWindow="278" count="2">
    <dataValidation type="list" allowBlank="1" showDropDown="1" showInputMessage="1" showErrorMessage="1" errorTitle="Error!" error="If the school will only be open for part of the year, you must enter either 'c' (closing) or 'o' (opening) in this cell." sqref="D11:D108" xr:uid="{00000000-0002-0000-0200-000000000000}">
      <formula1>"c,o,C,O"</formula1>
    </dataValidation>
    <dataValidation type="whole" errorStyle="warning" operator="greaterThan" allowBlank="1" showInputMessage="1" showErrorMessage="1" errorTitle="Pupil number" error="Number of pupils should be greater than 0." sqref="F11:G108 I11:J108" xr:uid="{00000000-0002-0000-0200-000001000000}">
      <formula1>0</formula1>
    </dataValidation>
  </dataValidations>
  <pageMargins left="0.74803149606299213" right="0.74803149606299213" top="0.98425196850393704" bottom="0.98425196850393704" header="0.51181102362204722" footer="0.51181102362204722"/>
  <pageSetup paperSize="9" scale="79" fitToHeight="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J18"/>
  <sheetViews>
    <sheetView zoomScale="75" workbookViewId="0"/>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146</v>
      </c>
      <c r="B1" s="7"/>
      <c r="C1" s="12" t="str">
        <f>Primary!C1</f>
        <v>Year:</v>
      </c>
      <c r="D1" s="173" t="str">
        <f>Lookup!G2</f>
        <v>2022-23</v>
      </c>
      <c r="E1" s="12" t="str">
        <f>Primary!E1</f>
        <v>LEA Name:</v>
      </c>
      <c r="F1" s="4" t="str">
        <f>Primary!F1</f>
        <v>The City of Cardiff Council</v>
      </c>
      <c r="G1" s="4"/>
      <c r="H1" s="4"/>
      <c r="I1" s="12" t="str">
        <f>Primary!I1</f>
        <v>LEA Code:</v>
      </c>
      <c r="J1" s="47">
        <f>Primary!J1</f>
        <v>681</v>
      </c>
    </row>
    <row r="2" spans="1:10" ht="15.6" x14ac:dyDescent="0.3">
      <c r="A2" s="7"/>
      <c r="I2" s="53" t="s">
        <v>301</v>
      </c>
      <c r="J2" s="47">
        <f>AuthCode</f>
        <v>552</v>
      </c>
    </row>
    <row r="3" spans="1:10" ht="15.6" x14ac:dyDescent="0.3">
      <c r="A3" s="7"/>
    </row>
    <row r="5" spans="1:10" x14ac:dyDescent="0.25">
      <c r="B5" s="9" t="s">
        <v>147</v>
      </c>
      <c r="C5" s="9" t="s">
        <v>148</v>
      </c>
      <c r="D5" s="10" t="s">
        <v>149</v>
      </c>
      <c r="E5" s="10" t="s">
        <v>150</v>
      </c>
      <c r="F5" s="10" t="s">
        <v>151</v>
      </c>
      <c r="G5" s="9" t="s">
        <v>152</v>
      </c>
      <c r="H5" s="9" t="s">
        <v>153</v>
      </c>
      <c r="I5" s="9" t="s">
        <v>162</v>
      </c>
      <c r="J5" s="9" t="s">
        <v>163</v>
      </c>
    </row>
    <row r="6" spans="1:10" ht="15.6" x14ac:dyDescent="0.3">
      <c r="A6" s="23"/>
      <c r="B6" s="37" t="s">
        <v>184</v>
      </c>
      <c r="C6" s="34" t="s">
        <v>185</v>
      </c>
      <c r="D6" s="24" t="s">
        <v>188</v>
      </c>
      <c r="E6" s="24" t="s">
        <v>192</v>
      </c>
      <c r="F6" s="25" t="s">
        <v>193</v>
      </c>
      <c r="G6" s="26" t="s">
        <v>196</v>
      </c>
      <c r="H6" s="27"/>
      <c r="I6" s="24" t="s">
        <v>200</v>
      </c>
      <c r="J6" s="24" t="s">
        <v>202</v>
      </c>
    </row>
    <row r="7" spans="1:10" ht="15.6" x14ac:dyDescent="0.3">
      <c r="A7" s="23"/>
      <c r="B7" s="38"/>
      <c r="C7" s="35" t="s">
        <v>186</v>
      </c>
      <c r="D7" s="45" t="s">
        <v>189</v>
      </c>
      <c r="E7" s="25" t="s">
        <v>189</v>
      </c>
      <c r="F7" s="25" t="s">
        <v>194</v>
      </c>
      <c r="G7" s="24" t="s">
        <v>197</v>
      </c>
      <c r="H7" s="24" t="s">
        <v>197</v>
      </c>
      <c r="I7" s="25" t="s">
        <v>166</v>
      </c>
      <c r="J7" s="25" t="s">
        <v>203</v>
      </c>
    </row>
    <row r="8" spans="1:10" ht="15.6" x14ac:dyDescent="0.3">
      <c r="A8" s="23"/>
      <c r="B8" s="38"/>
      <c r="C8" s="35" t="s">
        <v>187</v>
      </c>
      <c r="D8" s="45" t="s">
        <v>190</v>
      </c>
      <c r="E8" s="25" t="s">
        <v>190</v>
      </c>
      <c r="F8" s="25" t="s">
        <v>195</v>
      </c>
      <c r="G8" s="25" t="s">
        <v>198</v>
      </c>
      <c r="H8" s="25" t="s">
        <v>199</v>
      </c>
      <c r="I8" s="25" t="s">
        <v>201</v>
      </c>
      <c r="J8" s="25" t="s">
        <v>204</v>
      </c>
    </row>
    <row r="9" spans="1:10" ht="15.6" x14ac:dyDescent="0.3">
      <c r="A9" s="23"/>
      <c r="B9" s="39"/>
      <c r="C9" s="36"/>
      <c r="D9" s="28" t="s">
        <v>191</v>
      </c>
      <c r="E9" s="28"/>
      <c r="F9" s="28"/>
      <c r="G9" s="28" t="s">
        <v>154</v>
      </c>
      <c r="H9" s="28" t="s">
        <v>155</v>
      </c>
      <c r="I9" s="28" t="s">
        <v>154</v>
      </c>
      <c r="J9" s="28" t="s">
        <v>154</v>
      </c>
    </row>
    <row r="10" spans="1:10" ht="23.25" customHeight="1" x14ac:dyDescent="0.25">
      <c r="A10" s="40" t="s">
        <v>268</v>
      </c>
    </row>
    <row r="11" spans="1:10" x14ac:dyDescent="0.25">
      <c r="B11" s="8" t="s">
        <v>78</v>
      </c>
      <c r="C11" s="18"/>
      <c r="D11" s="16"/>
      <c r="E11" s="17"/>
      <c r="F11" s="1"/>
      <c r="G11" s="1"/>
      <c r="H11" s="56">
        <f t="shared" ref="H11:H16" si="0">IF(F11="",0,G11/F11*1000)</f>
        <v>0</v>
      </c>
      <c r="I11" s="1"/>
      <c r="J11" s="1"/>
    </row>
    <row r="12" spans="1:10" x14ac:dyDescent="0.25">
      <c r="B12" s="8" t="s">
        <v>78</v>
      </c>
      <c r="C12" s="18"/>
      <c r="D12" s="16"/>
      <c r="E12" s="17"/>
      <c r="F12" s="1"/>
      <c r="G12" s="1"/>
      <c r="H12" s="56">
        <f t="shared" si="0"/>
        <v>0</v>
      </c>
      <c r="I12" s="1"/>
      <c r="J12" s="1"/>
    </row>
    <row r="13" spans="1:10" x14ac:dyDescent="0.25">
      <c r="B13" s="8" t="s">
        <v>78</v>
      </c>
      <c r="C13" s="18"/>
      <c r="D13" s="16"/>
      <c r="E13" s="17"/>
      <c r="F13" s="1"/>
      <c r="G13" s="1"/>
      <c r="H13" s="56">
        <f t="shared" si="0"/>
        <v>0</v>
      </c>
      <c r="I13" s="1"/>
      <c r="J13" s="1"/>
    </row>
    <row r="14" spans="1:10" x14ac:dyDescent="0.25">
      <c r="B14" s="8" t="s">
        <v>78</v>
      </c>
      <c r="C14" s="18"/>
      <c r="D14" s="16"/>
      <c r="E14" s="17"/>
      <c r="F14" s="1"/>
      <c r="G14" s="1"/>
      <c r="H14" s="56">
        <f t="shared" si="0"/>
        <v>0</v>
      </c>
      <c r="I14" s="1"/>
      <c r="J14" s="1"/>
    </row>
    <row r="15" spans="1:10" x14ac:dyDescent="0.25">
      <c r="B15" s="8" t="s">
        <v>78</v>
      </c>
      <c r="C15" s="18"/>
      <c r="D15" s="16"/>
      <c r="E15" s="17"/>
      <c r="F15" s="1"/>
      <c r="G15" s="1"/>
      <c r="H15" s="56">
        <f t="shared" si="0"/>
        <v>0</v>
      </c>
      <c r="I15" s="1"/>
      <c r="J15" s="1"/>
    </row>
    <row r="16" spans="1:10" x14ac:dyDescent="0.25">
      <c r="B16" s="8" t="s">
        <v>78</v>
      </c>
      <c r="C16" s="18"/>
      <c r="D16" s="16"/>
      <c r="E16" s="17"/>
      <c r="F16" s="1"/>
      <c r="G16" s="1"/>
      <c r="H16" s="56">
        <f t="shared" si="0"/>
        <v>0</v>
      </c>
      <c r="I16" s="1"/>
      <c r="J16" s="1"/>
    </row>
    <row r="17" spans="1:10" x14ac:dyDescent="0.25">
      <c r="F17" s="2"/>
      <c r="G17" s="2"/>
      <c r="H17" s="2"/>
      <c r="I17" s="2"/>
      <c r="J17" s="2"/>
    </row>
    <row r="18" spans="1:10" ht="15.6" x14ac:dyDescent="0.3">
      <c r="A18" s="23" t="s">
        <v>269</v>
      </c>
      <c r="F18" s="54">
        <f>SUM(F11:F16)</f>
        <v>0</v>
      </c>
      <c r="G18" s="54">
        <f>SUM(G11:G16)</f>
        <v>0</v>
      </c>
      <c r="H18" s="54">
        <f>IF(F18=0,0,G18/F18*1000)</f>
        <v>0</v>
      </c>
      <c r="I18" s="54">
        <f>SUM(I11:I16)</f>
        <v>0</v>
      </c>
      <c r="J18" s="54">
        <f>SUM(J11:J16)</f>
        <v>0</v>
      </c>
    </row>
  </sheetData>
  <sheetProtection sheet="1" objects="1" scenarios="1"/>
  <dataValidations count="3">
    <dataValidation type="list" allowBlank="1" showDropDown="1" showInputMessage="1" showErrorMessage="1" errorTitle="Error!" error="If the school will only be open for part of the year, you must enter either 'c' (closing) or 'o' (opening) in this cell." sqref="D11:D14" xr:uid="{00000000-0002-0000-0300-000000000000}">
      <formula1>"c,o,C,O"</formula1>
    </dataValidation>
    <dataValidation type="whole" errorStyle="warning" operator="greaterThan" allowBlank="1" showInputMessage="1" showErrorMessage="1" errorTitle="Pupil number" error="Number of pupils should be greater than 0." sqref="F11:G16 I11:J16" xr:uid="{00000000-0002-0000-0300-000001000000}">
      <formula1>0</formula1>
    </dataValidation>
    <dataValidation type="list" allowBlank="1" showDropDown="1" showInputMessage="1" showErrorMessage="1" errorTitle="Error !" error="If the school will only be open for part of the year, you must enter either 'c' (closing) or 'o' (opening) in this cell." sqref="D15:D16" xr:uid="{00000000-0002-0000-0300-000002000000}">
      <formula1>"c,o,C,O"</formula1>
    </dataValidation>
  </dataValidations>
  <pageMargins left="0.75" right="0.75" top="1" bottom="1" header="0.5" footer="0.5"/>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J30"/>
  <sheetViews>
    <sheetView zoomScale="75" workbookViewId="0">
      <selection activeCell="I28" sqref="I28"/>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146</v>
      </c>
      <c r="B1" s="7"/>
      <c r="C1" s="12" t="str">
        <f>Primary!C1</f>
        <v>Year:</v>
      </c>
      <c r="D1" s="173" t="str">
        <f>Lookup!G2</f>
        <v>2022-23</v>
      </c>
      <c r="E1" s="12" t="str">
        <f>Primary!E1</f>
        <v>LEA Name:</v>
      </c>
      <c r="F1" s="4" t="str">
        <f>Primary!F1</f>
        <v>The City of Cardiff Council</v>
      </c>
      <c r="G1" s="4"/>
      <c r="H1" s="4"/>
      <c r="I1" s="12" t="str">
        <f>Primary!I1</f>
        <v>LEA Code:</v>
      </c>
      <c r="J1" s="47">
        <f>Primary!J1</f>
        <v>681</v>
      </c>
    </row>
    <row r="2" spans="1:10" ht="15.6" x14ac:dyDescent="0.3">
      <c r="A2" s="7"/>
      <c r="I2" s="53" t="s">
        <v>301</v>
      </c>
      <c r="J2" s="47">
        <f>AuthCode</f>
        <v>552</v>
      </c>
    </row>
    <row r="3" spans="1:10" ht="15.6" x14ac:dyDescent="0.3">
      <c r="A3" s="7"/>
    </row>
    <row r="5" spans="1:10" x14ac:dyDescent="0.25">
      <c r="B5" s="9" t="s">
        <v>147</v>
      </c>
      <c r="C5" s="9" t="s">
        <v>148</v>
      </c>
      <c r="D5" s="10" t="s">
        <v>149</v>
      </c>
      <c r="E5" s="10" t="s">
        <v>150</v>
      </c>
      <c r="F5" s="10" t="s">
        <v>151</v>
      </c>
      <c r="G5" s="9" t="s">
        <v>152</v>
      </c>
      <c r="H5" s="9" t="s">
        <v>153</v>
      </c>
      <c r="I5" s="9" t="s">
        <v>162</v>
      </c>
      <c r="J5" s="9" t="s">
        <v>163</v>
      </c>
    </row>
    <row r="6" spans="1:10" ht="15.6" x14ac:dyDescent="0.3">
      <c r="A6" s="23"/>
      <c r="B6" s="37" t="s">
        <v>184</v>
      </c>
      <c r="C6" s="34" t="s">
        <v>185</v>
      </c>
      <c r="D6" s="24" t="s">
        <v>188</v>
      </c>
      <c r="E6" s="24" t="s">
        <v>192</v>
      </c>
      <c r="F6" s="25" t="s">
        <v>193</v>
      </c>
      <c r="G6" s="26" t="s">
        <v>196</v>
      </c>
      <c r="H6" s="27"/>
      <c r="I6" s="24" t="s">
        <v>200</v>
      </c>
      <c r="J6" s="24" t="s">
        <v>202</v>
      </c>
    </row>
    <row r="7" spans="1:10" ht="15.6" x14ac:dyDescent="0.3">
      <c r="A7" s="23"/>
      <c r="B7" s="38"/>
      <c r="C7" s="35" t="s">
        <v>186</v>
      </c>
      <c r="D7" s="45" t="s">
        <v>189</v>
      </c>
      <c r="E7" s="25" t="s">
        <v>189</v>
      </c>
      <c r="F7" s="25" t="s">
        <v>194</v>
      </c>
      <c r="G7" s="24" t="s">
        <v>197</v>
      </c>
      <c r="H7" s="24" t="s">
        <v>197</v>
      </c>
      <c r="I7" s="25" t="s">
        <v>166</v>
      </c>
      <c r="J7" s="25" t="s">
        <v>203</v>
      </c>
    </row>
    <row r="8" spans="1:10" ht="15.6" x14ac:dyDescent="0.3">
      <c r="A8" s="23"/>
      <c r="B8" s="38"/>
      <c r="C8" s="35" t="s">
        <v>187</v>
      </c>
      <c r="D8" s="45" t="s">
        <v>190</v>
      </c>
      <c r="E8" s="25" t="s">
        <v>190</v>
      </c>
      <c r="F8" s="25" t="s">
        <v>195</v>
      </c>
      <c r="G8" s="25" t="s">
        <v>198</v>
      </c>
      <c r="H8" s="25" t="s">
        <v>199</v>
      </c>
      <c r="I8" s="25" t="s">
        <v>201</v>
      </c>
      <c r="J8" s="25" t="s">
        <v>204</v>
      </c>
    </row>
    <row r="9" spans="1:10" ht="15.6" x14ac:dyDescent="0.3">
      <c r="A9" s="23"/>
      <c r="B9" s="39"/>
      <c r="C9" s="36"/>
      <c r="D9" s="28" t="s">
        <v>191</v>
      </c>
      <c r="E9" s="28"/>
      <c r="F9" s="28"/>
      <c r="G9" s="28" t="s">
        <v>154</v>
      </c>
      <c r="H9" s="28" t="s">
        <v>155</v>
      </c>
      <c r="I9" s="28" t="s">
        <v>154</v>
      </c>
      <c r="J9" s="28" t="s">
        <v>154</v>
      </c>
    </row>
    <row r="10" spans="1:10" ht="23.25" customHeight="1" x14ac:dyDescent="0.25">
      <c r="A10" s="40" t="s">
        <v>157</v>
      </c>
    </row>
    <row r="11" spans="1:10" x14ac:dyDescent="0.25">
      <c r="B11" s="8" t="s">
        <v>497</v>
      </c>
      <c r="C11" s="188">
        <v>4039</v>
      </c>
      <c r="D11" s="16"/>
      <c r="E11" s="17"/>
      <c r="F11" s="180">
        <v>1792</v>
      </c>
      <c r="G11" s="186">
        <v>8286.59</v>
      </c>
      <c r="H11" s="185">
        <f>IF(F11="",0,G11/F11*1000)</f>
        <v>4624.2131696428569</v>
      </c>
      <c r="I11" s="186">
        <v>759.2170189598304</v>
      </c>
      <c r="J11" s="1"/>
    </row>
    <row r="12" spans="1:10" x14ac:dyDescent="0.25">
      <c r="B12" s="8" t="s">
        <v>498</v>
      </c>
      <c r="C12" s="188">
        <v>4041</v>
      </c>
      <c r="D12" s="16"/>
      <c r="E12" s="17"/>
      <c r="F12" s="180">
        <v>729</v>
      </c>
      <c r="G12" s="186">
        <v>4538.7900000000009</v>
      </c>
      <c r="H12" s="185">
        <f>IF(F12="",0,G12/F12*1000)</f>
        <v>6226.0493827160508</v>
      </c>
      <c r="I12" s="186">
        <v>601.03823238264465</v>
      </c>
      <c r="J12" s="1"/>
    </row>
    <row r="13" spans="1:10" x14ac:dyDescent="0.25">
      <c r="B13" s="8" t="s">
        <v>499</v>
      </c>
      <c r="C13" s="188">
        <v>4042</v>
      </c>
      <c r="D13" s="16"/>
      <c r="E13" s="17"/>
      <c r="F13" s="180">
        <v>1818</v>
      </c>
      <c r="G13" s="186">
        <v>9354.58</v>
      </c>
      <c r="H13" s="185">
        <f>IF(F13="",0,G13/F13*1000)</f>
        <v>5145.5335533553352</v>
      </c>
      <c r="I13" s="186">
        <v>1031.5883670264186</v>
      </c>
      <c r="J13" s="1"/>
    </row>
    <row r="14" spans="1:10" x14ac:dyDescent="0.25">
      <c r="B14" s="8" t="s">
        <v>500</v>
      </c>
      <c r="C14" s="188">
        <v>4049</v>
      </c>
      <c r="D14" s="16"/>
      <c r="E14" s="17"/>
      <c r="F14" s="180">
        <v>884</v>
      </c>
      <c r="G14" s="186">
        <v>5589.8</v>
      </c>
      <c r="H14" s="185">
        <f>IF(F14="",0,G14/F14*1000)</f>
        <v>6323.303167420815</v>
      </c>
      <c r="I14" s="186">
        <v>1239.592345013202</v>
      </c>
      <c r="J14" s="1"/>
    </row>
    <row r="15" spans="1:10" x14ac:dyDescent="0.25">
      <c r="B15" s="8" t="s">
        <v>501</v>
      </c>
      <c r="C15" s="188">
        <v>4051</v>
      </c>
      <c r="D15" s="16"/>
      <c r="E15" s="17"/>
      <c r="F15" s="180">
        <v>1642</v>
      </c>
      <c r="G15" s="186">
        <v>9283.76</v>
      </c>
      <c r="H15" s="185">
        <f t="shared" ref="H15:H28" si="0">IF(F15="",0,G15/F15*1000)</f>
        <v>5653.934226552984</v>
      </c>
      <c r="I15" s="186">
        <v>2014.2941351560062</v>
      </c>
      <c r="J15" s="1"/>
    </row>
    <row r="16" spans="1:10" x14ac:dyDescent="0.25">
      <c r="B16" s="8" t="s">
        <v>502</v>
      </c>
      <c r="C16" s="188">
        <v>4054</v>
      </c>
      <c r="D16" s="16"/>
      <c r="E16" s="17"/>
      <c r="F16" s="180">
        <v>1111</v>
      </c>
      <c r="G16" s="186">
        <v>6179.1</v>
      </c>
      <c r="H16" s="185">
        <f t="shared" si="0"/>
        <v>5561.7461746174622</v>
      </c>
      <c r="I16" s="186">
        <v>937.93364527437825</v>
      </c>
      <c r="J16" s="1"/>
    </row>
    <row r="17" spans="1:10" x14ac:dyDescent="0.25">
      <c r="B17" s="8" t="s">
        <v>503</v>
      </c>
      <c r="C17" s="188">
        <v>4070</v>
      </c>
      <c r="D17" s="16"/>
      <c r="E17" s="17"/>
      <c r="F17" s="180">
        <v>1299</v>
      </c>
      <c r="G17" s="186">
        <v>6680.47</v>
      </c>
      <c r="H17" s="185">
        <f t="shared" si="0"/>
        <v>5142.779060816013</v>
      </c>
      <c r="I17" s="186">
        <v>425.60679840964042</v>
      </c>
      <c r="J17" s="1"/>
    </row>
    <row r="18" spans="1:10" x14ac:dyDescent="0.25">
      <c r="B18" s="8" t="s">
        <v>504</v>
      </c>
      <c r="C18" s="188">
        <v>4071</v>
      </c>
      <c r="D18" s="16"/>
      <c r="E18" s="17"/>
      <c r="F18" s="180">
        <v>1407</v>
      </c>
      <c r="G18" s="186">
        <v>7151.19</v>
      </c>
      <c r="H18" s="185">
        <f t="shared" si="0"/>
        <v>5082.5799573560762</v>
      </c>
      <c r="I18" s="186">
        <v>900.96475998490291</v>
      </c>
      <c r="J18" s="1"/>
    </row>
    <row r="19" spans="1:10" x14ac:dyDescent="0.25">
      <c r="B19" s="8" t="s">
        <v>505</v>
      </c>
      <c r="C19" s="188">
        <v>4072</v>
      </c>
      <c r="D19" s="16"/>
      <c r="E19" s="17"/>
      <c r="F19" s="180">
        <v>1155</v>
      </c>
      <c r="G19" s="186">
        <v>6214.97</v>
      </c>
      <c r="H19" s="185">
        <f t="shared" si="0"/>
        <v>5380.9264069264073</v>
      </c>
      <c r="I19" s="186">
        <v>728.86626532885055</v>
      </c>
      <c r="J19" s="1"/>
    </row>
    <row r="20" spans="1:10" x14ac:dyDescent="0.25">
      <c r="B20" s="8" t="s">
        <v>506</v>
      </c>
      <c r="C20" s="188">
        <v>4074</v>
      </c>
      <c r="D20" s="16"/>
      <c r="E20" s="17"/>
      <c r="F20" s="180">
        <v>908</v>
      </c>
      <c r="G20" s="186">
        <v>4714.3500000000004</v>
      </c>
      <c r="H20" s="185">
        <f t="shared" si="0"/>
        <v>5192.0154185022029</v>
      </c>
      <c r="I20" s="186">
        <v>450.02226174681397</v>
      </c>
      <c r="J20" s="1"/>
    </row>
    <row r="21" spans="1:10" x14ac:dyDescent="0.25">
      <c r="B21" s="8" t="s">
        <v>507</v>
      </c>
      <c r="C21" s="188">
        <v>4075</v>
      </c>
      <c r="D21" s="16"/>
      <c r="E21" s="17"/>
      <c r="F21" s="180">
        <v>1018</v>
      </c>
      <c r="G21" s="186">
        <v>6727.39</v>
      </c>
      <c r="H21" s="185">
        <f t="shared" si="0"/>
        <v>6608.4381139489205</v>
      </c>
      <c r="I21" s="186">
        <v>1349.1319758876166</v>
      </c>
      <c r="J21" s="1"/>
    </row>
    <row r="22" spans="1:10" x14ac:dyDescent="0.25">
      <c r="B22" s="8" t="s">
        <v>508</v>
      </c>
      <c r="C22" s="188">
        <v>4076</v>
      </c>
      <c r="D22" s="16"/>
      <c r="E22" s="17"/>
      <c r="F22" s="180">
        <v>1162</v>
      </c>
      <c r="G22" s="186">
        <v>6508.23</v>
      </c>
      <c r="H22" s="185">
        <f t="shared" si="0"/>
        <v>5600.8864027538721</v>
      </c>
      <c r="I22" s="186">
        <v>889.34116029578024</v>
      </c>
      <c r="J22" s="1"/>
    </row>
    <row r="23" spans="1:10" x14ac:dyDescent="0.25">
      <c r="B23" s="8" t="s">
        <v>509</v>
      </c>
      <c r="C23" s="188">
        <v>4600</v>
      </c>
      <c r="D23" s="16"/>
      <c r="E23" s="17"/>
      <c r="F23" s="180">
        <v>926</v>
      </c>
      <c r="G23" s="186">
        <v>4621.0900000000011</v>
      </c>
      <c r="H23" s="185">
        <f t="shared" si="0"/>
        <v>4990.3779697624204</v>
      </c>
      <c r="I23" s="186">
        <v>586.04174587565092</v>
      </c>
      <c r="J23" s="1"/>
    </row>
    <row r="24" spans="1:10" x14ac:dyDescent="0.25">
      <c r="B24" s="8" t="s">
        <v>510</v>
      </c>
      <c r="C24" s="188">
        <v>4607</v>
      </c>
      <c r="D24" s="16"/>
      <c r="E24" s="17"/>
      <c r="F24" s="180">
        <v>787</v>
      </c>
      <c r="G24" s="186">
        <v>4125.12</v>
      </c>
      <c r="H24" s="185">
        <f t="shared" si="0"/>
        <v>5241.5756035578142</v>
      </c>
      <c r="I24" s="186">
        <v>630.99422470416243</v>
      </c>
      <c r="J24" s="1"/>
    </row>
    <row r="25" spans="1:10" x14ac:dyDescent="0.25">
      <c r="B25" s="8" t="s">
        <v>511</v>
      </c>
      <c r="C25" s="188">
        <v>4608</v>
      </c>
      <c r="D25" s="16"/>
      <c r="E25" s="17"/>
      <c r="F25" s="180">
        <v>1243</v>
      </c>
      <c r="G25" s="186">
        <v>7298.54</v>
      </c>
      <c r="H25" s="185">
        <f t="shared" si="0"/>
        <v>5871.7135961383747</v>
      </c>
      <c r="I25" s="186">
        <v>1968.3876945988623</v>
      </c>
      <c r="J25" s="1"/>
    </row>
    <row r="26" spans="1:10" x14ac:dyDescent="0.25">
      <c r="B26" s="8" t="s">
        <v>512</v>
      </c>
      <c r="C26" s="188">
        <v>4609</v>
      </c>
      <c r="D26" s="16"/>
      <c r="E26" s="17"/>
      <c r="F26" s="180">
        <v>1380</v>
      </c>
      <c r="G26" s="186">
        <v>7075.74</v>
      </c>
      <c r="H26" s="185">
        <f t="shared" si="0"/>
        <v>5127.347826086956</v>
      </c>
      <c r="I26" s="186">
        <v>1031.9316223612084</v>
      </c>
      <c r="J26" s="1"/>
    </row>
    <row r="27" spans="1:10" x14ac:dyDescent="0.25">
      <c r="B27" s="8" t="s">
        <v>513</v>
      </c>
      <c r="C27" s="188">
        <v>4611</v>
      </c>
      <c r="D27" s="16"/>
      <c r="E27" s="17"/>
      <c r="F27" s="180">
        <v>1076</v>
      </c>
      <c r="G27" s="186">
        <v>4967.12</v>
      </c>
      <c r="H27" s="185">
        <f t="shared" si="0"/>
        <v>4616.2825278810415</v>
      </c>
      <c r="I27" s="186">
        <v>422.07184125759096</v>
      </c>
      <c r="J27" s="1"/>
    </row>
    <row r="28" spans="1:10" x14ac:dyDescent="0.25">
      <c r="B28" s="8" t="s">
        <v>514</v>
      </c>
      <c r="C28" s="188">
        <v>5403</v>
      </c>
      <c r="D28" s="16"/>
      <c r="E28" s="17"/>
      <c r="F28" s="180">
        <v>2431</v>
      </c>
      <c r="G28" s="186">
        <v>12235.45</v>
      </c>
      <c r="H28" s="185">
        <f t="shared" si="0"/>
        <v>5033.0933772110238</v>
      </c>
      <c r="I28" s="186">
        <v>2336.9767367518102</v>
      </c>
      <c r="J28" s="1"/>
    </row>
    <row r="29" spans="1:10" x14ac:dyDescent="0.25">
      <c r="C29" s="52"/>
      <c r="D29" s="52"/>
      <c r="E29" s="52"/>
      <c r="F29" s="181"/>
      <c r="G29" s="187"/>
      <c r="H29" s="181"/>
      <c r="I29" s="187"/>
      <c r="J29" s="2"/>
    </row>
    <row r="30" spans="1:10" ht="15.6" x14ac:dyDescent="0.3">
      <c r="A30" s="23" t="s">
        <v>168</v>
      </c>
      <c r="C30" s="52"/>
      <c r="D30" s="52"/>
      <c r="E30" s="52"/>
      <c r="F30" s="182">
        <f>SUM(F11:F28)</f>
        <v>22768</v>
      </c>
      <c r="G30" s="177">
        <f>SUM(G11:G28)</f>
        <v>121552.27999999998</v>
      </c>
      <c r="H30" s="182">
        <f>IF(F30=0,0,G30/F30*1000)</f>
        <v>5338.7333099086427</v>
      </c>
      <c r="I30" s="177">
        <f>SUM(I11:I28)</f>
        <v>18304.000831015372</v>
      </c>
      <c r="J30" s="54">
        <f>SUM(J11:J28)</f>
        <v>0</v>
      </c>
    </row>
  </sheetData>
  <sheetProtection sheet="1" objects="1" scenarios="1"/>
  <phoneticPr fontId="0" type="noConversion"/>
  <dataValidations count="3">
    <dataValidation type="list" allowBlank="1" showDropDown="1" showInputMessage="1" showErrorMessage="1" errorTitle="Error !" error="If the school will only be open for part of the year, you must enter either 'c' (closing) or 'o' (opening) in this cell." sqref="D12:D28" xr:uid="{00000000-0002-0000-0400-000000000000}">
      <formula1>"c,o,C,O"</formula1>
    </dataValidation>
    <dataValidation type="whole" errorStyle="warning" operator="greaterThan" allowBlank="1" showInputMessage="1" showErrorMessage="1" errorTitle="Pupil number" error="Number of pupils should be greater than 0." sqref="F11:G28 I11:J28" xr:uid="{00000000-0002-0000-0400-000001000000}">
      <formula1>0</formula1>
    </dataValidation>
    <dataValidation type="list" allowBlank="1" showDropDown="1" showInputMessage="1" showErrorMessage="1" errorTitle="Error!" error="If the school will only be open for part of the year, you must enter either 'c' (closing) or 'o' (opening) in this cell." sqref="D11" xr:uid="{00000000-0002-0000-0400-000002000000}">
      <formula1>"c,o,C,O"</formula1>
    </dataValidation>
  </dataValidations>
  <pageMargins left="0.75" right="0.75" top="1" bottom="1" header="0.5" footer="0.5"/>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J45"/>
  <sheetViews>
    <sheetView tabSelected="1" zoomScale="75" workbookViewId="0">
      <selection activeCell="E37" sqref="E37"/>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146</v>
      </c>
      <c r="B1" s="7"/>
      <c r="C1" s="12" t="str">
        <f>Primary!C1</f>
        <v>Year:</v>
      </c>
      <c r="D1" s="173" t="str">
        <f>Lookup!G2</f>
        <v>2022-23</v>
      </c>
      <c r="E1" s="12" t="str">
        <f>Primary!E1</f>
        <v>LEA Name:</v>
      </c>
      <c r="F1" s="4" t="str">
        <f>Primary!F1</f>
        <v>The City of Cardiff Council</v>
      </c>
      <c r="G1" s="4"/>
      <c r="H1" s="4"/>
      <c r="I1" s="12" t="str">
        <f>Primary!I1</f>
        <v>LEA Code:</v>
      </c>
      <c r="J1" s="47">
        <f>Primary!J1</f>
        <v>681</v>
      </c>
    </row>
    <row r="2" spans="1:10" ht="15.6" x14ac:dyDescent="0.3">
      <c r="A2" s="7"/>
      <c r="I2" s="53" t="s">
        <v>301</v>
      </c>
      <c r="J2" s="47">
        <f>AuthCode</f>
        <v>552</v>
      </c>
    </row>
    <row r="3" spans="1:10" ht="15.6" x14ac:dyDescent="0.3">
      <c r="A3" s="7"/>
    </row>
    <row r="5" spans="1:10" x14ac:dyDescent="0.25">
      <c r="B5" s="9" t="s">
        <v>147</v>
      </c>
      <c r="C5" s="9" t="s">
        <v>148</v>
      </c>
      <c r="D5" s="10" t="s">
        <v>149</v>
      </c>
      <c r="E5" s="10" t="s">
        <v>150</v>
      </c>
      <c r="F5" s="10" t="s">
        <v>151</v>
      </c>
      <c r="G5" s="9" t="s">
        <v>152</v>
      </c>
      <c r="H5" s="9" t="s">
        <v>153</v>
      </c>
      <c r="I5" s="9" t="s">
        <v>162</v>
      </c>
      <c r="J5" s="9" t="s">
        <v>163</v>
      </c>
    </row>
    <row r="6" spans="1:10" ht="15.6" x14ac:dyDescent="0.3">
      <c r="A6" s="23"/>
      <c r="B6" s="37" t="s">
        <v>184</v>
      </c>
      <c r="C6" s="34" t="s">
        <v>185</v>
      </c>
      <c r="D6" s="24" t="s">
        <v>188</v>
      </c>
      <c r="E6" s="24" t="s">
        <v>192</v>
      </c>
      <c r="F6" s="25" t="s">
        <v>193</v>
      </c>
      <c r="G6" s="26" t="s">
        <v>196</v>
      </c>
      <c r="H6" s="27"/>
      <c r="I6" s="24" t="s">
        <v>200</v>
      </c>
      <c r="J6" s="24" t="s">
        <v>202</v>
      </c>
    </row>
    <row r="7" spans="1:10" ht="15.6" x14ac:dyDescent="0.3">
      <c r="A7" s="23"/>
      <c r="B7" s="38"/>
      <c r="C7" s="35" t="s">
        <v>186</v>
      </c>
      <c r="D7" s="45" t="s">
        <v>189</v>
      </c>
      <c r="E7" s="25" t="s">
        <v>189</v>
      </c>
      <c r="F7" s="25" t="s">
        <v>194</v>
      </c>
      <c r="G7" s="24" t="s">
        <v>197</v>
      </c>
      <c r="H7" s="24" t="s">
        <v>197</v>
      </c>
      <c r="I7" s="25" t="s">
        <v>166</v>
      </c>
      <c r="J7" s="25" t="s">
        <v>203</v>
      </c>
    </row>
    <row r="8" spans="1:10" ht="15.6" x14ac:dyDescent="0.3">
      <c r="A8" s="23"/>
      <c r="B8" s="38"/>
      <c r="C8" s="35" t="s">
        <v>187</v>
      </c>
      <c r="D8" s="45" t="s">
        <v>190</v>
      </c>
      <c r="E8" s="25" t="s">
        <v>190</v>
      </c>
      <c r="F8" s="25" t="s">
        <v>230</v>
      </c>
      <c r="G8" s="25" t="s">
        <v>198</v>
      </c>
      <c r="H8" s="25" t="s">
        <v>199</v>
      </c>
      <c r="I8" s="25" t="s">
        <v>201</v>
      </c>
      <c r="J8" s="25" t="s">
        <v>204</v>
      </c>
    </row>
    <row r="9" spans="1:10" ht="15.6" x14ac:dyDescent="0.3">
      <c r="A9" s="23"/>
      <c r="B9" s="39"/>
      <c r="C9" s="36"/>
      <c r="D9" s="28" t="s">
        <v>191</v>
      </c>
      <c r="E9" s="28"/>
      <c r="F9" s="28"/>
      <c r="G9" s="28" t="s">
        <v>154</v>
      </c>
      <c r="H9" s="28" t="s">
        <v>155</v>
      </c>
      <c r="I9" s="28" t="s">
        <v>154</v>
      </c>
      <c r="J9" s="28" t="s">
        <v>154</v>
      </c>
    </row>
    <row r="10" spans="1:10" ht="23.25" customHeight="1" x14ac:dyDescent="0.25">
      <c r="A10" s="40" t="s">
        <v>158</v>
      </c>
    </row>
    <row r="11" spans="1:10" x14ac:dyDescent="0.25">
      <c r="B11" s="8" t="s">
        <v>515</v>
      </c>
      <c r="C11" s="188">
        <v>7001</v>
      </c>
      <c r="D11" s="16"/>
      <c r="E11" s="17"/>
      <c r="F11" s="179">
        <v>67</v>
      </c>
      <c r="G11" s="186">
        <v>1542.59</v>
      </c>
      <c r="H11" s="185">
        <f>IF(F11="",0,G11/F11*1000)</f>
        <v>23023.731343283584</v>
      </c>
      <c r="I11" s="1"/>
      <c r="J11" s="1"/>
    </row>
    <row r="12" spans="1:10" x14ac:dyDescent="0.25">
      <c r="B12" s="8" t="s">
        <v>516</v>
      </c>
      <c r="C12" s="188">
        <v>7005</v>
      </c>
      <c r="D12" s="16"/>
      <c r="E12" s="17"/>
      <c r="F12" s="179">
        <v>42</v>
      </c>
      <c r="G12" s="186">
        <v>1203.47</v>
      </c>
      <c r="H12" s="185">
        <f t="shared" ref="H12:H17" si="0">IF(F12="",0,G12/F12*1000)</f>
        <v>28654.047619047622</v>
      </c>
      <c r="I12" s="1"/>
      <c r="J12" s="1"/>
    </row>
    <row r="13" spans="1:10" x14ac:dyDescent="0.25">
      <c r="B13" s="8" t="s">
        <v>517</v>
      </c>
      <c r="C13" s="188">
        <v>7006</v>
      </c>
      <c r="D13" s="16"/>
      <c r="E13" s="17"/>
      <c r="F13" s="179">
        <v>141</v>
      </c>
      <c r="G13" s="186">
        <v>2518.21</v>
      </c>
      <c r="H13" s="185">
        <f t="shared" si="0"/>
        <v>17859.645390070924</v>
      </c>
      <c r="I13" s="1"/>
      <c r="J13" s="1"/>
    </row>
    <row r="14" spans="1:10" x14ac:dyDescent="0.25">
      <c r="B14" s="8" t="s">
        <v>518</v>
      </c>
      <c r="C14" s="188">
        <v>7008</v>
      </c>
      <c r="D14" s="16"/>
      <c r="E14" s="17"/>
      <c r="F14" s="179">
        <v>71</v>
      </c>
      <c r="G14" s="186">
        <v>1450.6</v>
      </c>
      <c r="H14" s="185">
        <f t="shared" si="0"/>
        <v>20430.985915492958</v>
      </c>
      <c r="I14" s="1"/>
      <c r="J14" s="1"/>
    </row>
    <row r="15" spans="1:10" x14ac:dyDescent="0.25">
      <c r="B15" s="8" t="s">
        <v>519</v>
      </c>
      <c r="C15" s="188">
        <v>7011</v>
      </c>
      <c r="D15" s="16"/>
      <c r="E15" s="17"/>
      <c r="F15" s="179">
        <v>202.5</v>
      </c>
      <c r="G15" s="186">
        <v>5293.17</v>
      </c>
      <c r="H15" s="185">
        <f t="shared" si="0"/>
        <v>26139.111111111113</v>
      </c>
      <c r="I15" s="1"/>
      <c r="J15" s="1"/>
    </row>
    <row r="16" spans="1:10" x14ac:dyDescent="0.25">
      <c r="B16" s="8" t="s">
        <v>520</v>
      </c>
      <c r="C16" s="188">
        <v>7019</v>
      </c>
      <c r="D16" s="16"/>
      <c r="E16" s="17"/>
      <c r="F16" s="179">
        <v>117</v>
      </c>
      <c r="G16" s="186">
        <v>3136.63</v>
      </c>
      <c r="H16" s="185">
        <f t="shared" si="0"/>
        <v>26808.803418803422</v>
      </c>
      <c r="I16" s="1"/>
      <c r="J16" s="1"/>
    </row>
    <row r="17" spans="1:10" x14ac:dyDescent="0.25">
      <c r="B17" s="8" t="s">
        <v>521</v>
      </c>
      <c r="C17" s="188">
        <v>7021</v>
      </c>
      <c r="D17" s="16"/>
      <c r="E17" s="17"/>
      <c r="F17" s="179">
        <v>50</v>
      </c>
      <c r="G17" s="186">
        <v>1291.8800000000001</v>
      </c>
      <c r="H17" s="185">
        <f t="shared" si="0"/>
        <v>25837.600000000002</v>
      </c>
      <c r="I17" s="1"/>
      <c r="J17" s="1"/>
    </row>
    <row r="18" spans="1:10" x14ac:dyDescent="0.25">
      <c r="F18" s="2"/>
      <c r="G18" s="2"/>
    </row>
    <row r="19" spans="1:10" ht="15.6" x14ac:dyDescent="0.3">
      <c r="A19" s="23" t="s">
        <v>169</v>
      </c>
      <c r="F19" s="184">
        <f>SUM(F11:F17)</f>
        <v>690.5</v>
      </c>
      <c r="G19" s="177">
        <f>SUM(G11:G17)</f>
        <v>16436.550000000003</v>
      </c>
      <c r="H19" s="177">
        <f>IF(F19=0,0,G19/F19*1000)</f>
        <v>23803.837798696601</v>
      </c>
      <c r="I19" s="177">
        <f>SUM(I11:I17)</f>
        <v>0</v>
      </c>
      <c r="J19" s="177">
        <f>SUM(J11:J17)</f>
        <v>0</v>
      </c>
    </row>
    <row r="20" spans="1:10" x14ac:dyDescent="0.25">
      <c r="F20" s="183"/>
      <c r="G20" s="187"/>
      <c r="H20" s="187"/>
      <c r="I20" s="187"/>
      <c r="J20" s="187"/>
    </row>
    <row r="21" spans="1:10" ht="15.6" x14ac:dyDescent="0.3">
      <c r="A21" s="3"/>
      <c r="F21" s="183"/>
      <c r="G21" s="187"/>
      <c r="H21" s="187"/>
      <c r="I21" s="187"/>
      <c r="J21" s="187"/>
    </row>
    <row r="22" spans="1:10" ht="15.6" x14ac:dyDescent="0.3">
      <c r="A22" s="23" t="s">
        <v>170</v>
      </c>
      <c r="F22" s="184">
        <f>Nursery!F15+Primary!F110+Middle!F18+Secondary!F30+Special!F19</f>
        <v>54668</v>
      </c>
      <c r="G22" s="177">
        <f>Nursery!G15+Primary!G110+Middle!G18+Secondary!G30+Special!G19</f>
        <v>263680.37</v>
      </c>
      <c r="H22" s="177">
        <f>IF(F22=0,0,G22/F22*1000)</f>
        <v>4823.3037608838804</v>
      </c>
      <c r="I22" s="177">
        <f>Nursery!I15+Primary!I110+Middle!I18+Secondary!I30+Special!I19</f>
        <v>34253.620186052583</v>
      </c>
      <c r="J22" s="177">
        <f>Nursery!J15+Primary!J110+Middle!J18+Secondary!J30+Special!J19</f>
        <v>0</v>
      </c>
    </row>
    <row r="27" spans="1:10" ht="15.6" x14ac:dyDescent="0.3">
      <c r="A27" s="44" t="s">
        <v>83</v>
      </c>
    </row>
    <row r="29" spans="1:10" ht="15.6" x14ac:dyDescent="0.3">
      <c r="A29" s="43" t="s">
        <v>79</v>
      </c>
      <c r="B29" s="13"/>
      <c r="C29" s="4" t="s">
        <v>228</v>
      </c>
      <c r="D29" s="176"/>
      <c r="E29" s="20"/>
      <c r="F29" s="21" t="s">
        <v>81</v>
      </c>
      <c r="G29" s="22"/>
      <c r="H29" s="4" t="s">
        <v>228</v>
      </c>
      <c r="I29" s="176">
        <v>291.52999999999997</v>
      </c>
    </row>
    <row r="30" spans="1:10" ht="15.6" x14ac:dyDescent="0.3">
      <c r="A30" s="11"/>
      <c r="B30" s="15"/>
      <c r="C30" s="4" t="s">
        <v>171</v>
      </c>
      <c r="D30" s="176">
        <v>12024.23</v>
      </c>
      <c r="E30" s="20"/>
      <c r="F30" s="21" t="s">
        <v>82</v>
      </c>
      <c r="G30" s="22"/>
      <c r="H30" s="11" t="s">
        <v>171</v>
      </c>
      <c r="I30" s="176">
        <v>28100.54</v>
      </c>
    </row>
    <row r="31" spans="1:10" ht="15.6" x14ac:dyDescent="0.3">
      <c r="A31" s="11"/>
      <c r="B31" s="15"/>
      <c r="C31" s="4" t="s">
        <v>267</v>
      </c>
      <c r="D31" s="176"/>
      <c r="E31" s="20"/>
      <c r="F31" s="22"/>
      <c r="G31" s="22"/>
      <c r="H31" s="4" t="s">
        <v>267</v>
      </c>
      <c r="I31" s="176"/>
    </row>
    <row r="32" spans="1:10" ht="15.75" customHeight="1" x14ac:dyDescent="0.25">
      <c r="A32" s="11"/>
      <c r="B32" s="15"/>
      <c r="C32" s="4" t="s">
        <v>172</v>
      </c>
      <c r="D32" s="176">
        <v>8367.48</v>
      </c>
      <c r="E32" s="20"/>
      <c r="F32" s="20"/>
      <c r="G32" s="20"/>
      <c r="H32" s="11" t="s">
        <v>172</v>
      </c>
      <c r="I32" s="176">
        <v>10883.31</v>
      </c>
    </row>
    <row r="33" spans="1:9" ht="15.6" x14ac:dyDescent="0.3">
      <c r="A33" s="14"/>
      <c r="B33" s="14"/>
      <c r="C33" s="4" t="s">
        <v>173</v>
      </c>
      <c r="D33" s="176">
        <v>614.45000000000005</v>
      </c>
      <c r="E33" s="19"/>
      <c r="F33" s="19"/>
      <c r="G33" s="19"/>
      <c r="H33" s="11" t="s">
        <v>173</v>
      </c>
      <c r="I33" s="176">
        <v>673.49</v>
      </c>
    </row>
    <row r="34" spans="1:9" ht="15.6" x14ac:dyDescent="0.3">
      <c r="A34" s="13"/>
      <c r="B34" s="14"/>
      <c r="C34" s="13" t="s">
        <v>174</v>
      </c>
      <c r="D34" s="177">
        <f>SUM(D29:D33)</f>
        <v>21006.16</v>
      </c>
      <c r="E34" s="21"/>
      <c r="F34" s="21"/>
      <c r="G34" s="21"/>
      <c r="H34" s="13" t="s">
        <v>174</v>
      </c>
      <c r="I34" s="177">
        <f>SUM(I29:I33)</f>
        <v>39948.869999999995</v>
      </c>
    </row>
    <row r="35" spans="1:9" x14ac:dyDescent="0.25">
      <c r="A35" s="11"/>
      <c r="B35" s="11"/>
      <c r="C35" s="11"/>
      <c r="D35" s="178"/>
      <c r="E35" s="19"/>
      <c r="F35" s="19"/>
      <c r="G35" s="19"/>
      <c r="H35" s="19"/>
      <c r="I35" s="19"/>
    </row>
    <row r="36" spans="1:9" ht="15.6" x14ac:dyDescent="0.3">
      <c r="A36" s="13" t="s">
        <v>80</v>
      </c>
      <c r="B36" s="14"/>
      <c r="C36" s="14"/>
      <c r="D36" s="177">
        <f>G22+D34</f>
        <v>284686.52999999997</v>
      </c>
      <c r="E36" s="21">
        <f>+D36*1000/F22</f>
        <v>5207.5534133313813</v>
      </c>
      <c r="F36" s="21"/>
      <c r="G36" s="21"/>
      <c r="H36" s="21"/>
      <c r="I36" s="21"/>
    </row>
    <row r="40" spans="1:9" x14ac:dyDescent="0.25">
      <c r="C40" s="4" t="s">
        <v>228</v>
      </c>
      <c r="D40" s="189">
        <f>+Nursery!G15+Special!D29</f>
        <v>1560.8000000000002</v>
      </c>
      <c r="I40" s="187">
        <f>+D40+I29</f>
        <v>1852.3300000000002</v>
      </c>
    </row>
    <row r="41" spans="1:9" x14ac:dyDescent="0.25">
      <c r="C41" s="4" t="s">
        <v>171</v>
      </c>
      <c r="D41" s="189">
        <f>+Primary!G110+Special!D30</f>
        <v>136154.97</v>
      </c>
      <c r="I41" s="187">
        <f t="shared" ref="I41:I44" si="1">+D41+I30</f>
        <v>164255.51</v>
      </c>
    </row>
    <row r="42" spans="1:9" x14ac:dyDescent="0.25">
      <c r="C42" s="4" t="s">
        <v>267</v>
      </c>
      <c r="D42" s="189"/>
      <c r="I42" s="187">
        <f t="shared" si="1"/>
        <v>0</v>
      </c>
    </row>
    <row r="43" spans="1:9" x14ac:dyDescent="0.25">
      <c r="C43" s="4" t="s">
        <v>172</v>
      </c>
      <c r="D43" s="189">
        <f>+D32+Secondary!G30</f>
        <v>129919.75999999998</v>
      </c>
      <c r="I43" s="187">
        <f t="shared" si="1"/>
        <v>140803.06999999998</v>
      </c>
    </row>
    <row r="44" spans="1:9" x14ac:dyDescent="0.25">
      <c r="C44" s="4" t="s">
        <v>173</v>
      </c>
      <c r="D44" s="189">
        <f>+D33+G19</f>
        <v>17051.000000000004</v>
      </c>
      <c r="I44" s="187">
        <f t="shared" si="1"/>
        <v>17724.490000000005</v>
      </c>
    </row>
    <row r="45" spans="1:9" ht="15.6" x14ac:dyDescent="0.3">
      <c r="D45" s="177">
        <f>SUM(D40:D44)</f>
        <v>284686.52999999997</v>
      </c>
      <c r="I45" s="177">
        <f>SUM(I40:I44)</f>
        <v>324635.39999999997</v>
      </c>
    </row>
  </sheetData>
  <phoneticPr fontId="0" type="noConversion"/>
  <dataValidations count="2">
    <dataValidation type="list" allowBlank="1" showDropDown="1" showInputMessage="1" showErrorMessage="1" errorTitle="Error!" error="If the school will only be open for part of the year, you must enter either 'c' (closing) or 'o' (opening) in this cell." sqref="D11:D17" xr:uid="{00000000-0002-0000-0500-000000000000}">
      <formula1>"c,o,C,O"</formula1>
    </dataValidation>
    <dataValidation type="whole" errorStyle="warning" operator="greaterThan" allowBlank="1" showInputMessage="1" showErrorMessage="1" errorTitle="Pupil number" error="Number of pupils should be greater than 0." sqref="F11:G17 I11:J17" xr:uid="{00000000-0002-0000-0500-000001000000}">
      <formula1>0</formula1>
    </dataValidation>
  </dataValidations>
  <pageMargins left="0.75" right="0.75" top="1" bottom="1" header="0.5" footer="0.5"/>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L52"/>
  <sheetViews>
    <sheetView workbookViewId="0"/>
  </sheetViews>
  <sheetFormatPr defaultColWidth="8.90625" defaultRowHeight="15" x14ac:dyDescent="0.25"/>
  <cols>
    <col min="1" max="1" width="8.90625" style="162" customWidth="1"/>
    <col min="2" max="2" width="11.81640625" style="162" customWidth="1"/>
    <col min="3" max="16384" width="8.90625" style="162"/>
  </cols>
  <sheetData>
    <row r="1" spans="1:12" s="55" customFormat="1" ht="15" customHeight="1" x14ac:dyDescent="0.25">
      <c r="A1" s="141"/>
      <c r="B1" s="141"/>
      <c r="C1" s="141"/>
      <c r="D1" s="141"/>
      <c r="E1" s="141"/>
      <c r="F1" s="141"/>
      <c r="G1" s="141"/>
      <c r="H1" s="141"/>
      <c r="I1" s="141"/>
      <c r="J1" s="141"/>
      <c r="K1" s="141"/>
      <c r="L1" s="141"/>
    </row>
    <row r="2" spans="1:12" s="55" customFormat="1" ht="15.6" x14ac:dyDescent="0.3">
      <c r="A2" s="141"/>
      <c r="B2" s="204" t="s">
        <v>130</v>
      </c>
      <c r="C2" s="204"/>
      <c r="D2" s="204"/>
      <c r="E2" s="204"/>
      <c r="F2" s="204"/>
      <c r="G2" s="204"/>
      <c r="H2" s="204"/>
      <c r="I2" s="204"/>
      <c r="J2" s="204"/>
      <c r="K2" s="204"/>
      <c r="L2" s="204"/>
    </row>
    <row r="3" spans="1:12" s="55" customFormat="1" ht="42" customHeight="1" x14ac:dyDescent="0.25">
      <c r="A3" s="141"/>
      <c r="B3" s="205" t="str">
        <f>"This document contains guidance for completing part 1 of the section 52 budget statement for "&amp;Lookup!G2&amp;", in particular in respect of the amounts to be entered in each of the columns of the return (including the treatment of the threshold"&amp;" payments for teachers' employed by"&amp;" the schools).  The Education (Budget Statements)(Wales) Regulations 2002 that were issued to LEAs still apply to the Section 52 Budget Statements for "&amp;Lookup!G2&amp;"."</f>
        <v>This document contains guidance for completing part 1 of the section 52 budget statement for 2022-23, in particular in respect of the amounts to be entered in each of the columns of the return (including the treatment of the threshold payments for teachers' employed by the schools).  The Education (Budget Statements)(Wales) Regulations 2002 that were issued to LEAs still apply to the Section 52 Budget Statements for 2022-23.</v>
      </c>
      <c r="C3" s="205"/>
      <c r="D3" s="205"/>
      <c r="E3" s="205"/>
      <c r="F3" s="205"/>
      <c r="G3" s="205"/>
      <c r="H3" s="205"/>
      <c r="I3" s="205"/>
      <c r="J3" s="205"/>
      <c r="K3" s="205"/>
      <c r="L3" s="205"/>
    </row>
    <row r="4" spans="1:12" s="55" customFormat="1" ht="15" customHeight="1" x14ac:dyDescent="0.25">
      <c r="A4" s="141"/>
      <c r="B4" s="205"/>
      <c r="C4" s="205"/>
      <c r="D4" s="205"/>
      <c r="E4" s="205"/>
      <c r="F4" s="205"/>
      <c r="G4" s="205"/>
      <c r="H4" s="205"/>
      <c r="I4" s="205"/>
      <c r="J4" s="205"/>
      <c r="K4" s="205"/>
      <c r="L4" s="205"/>
    </row>
    <row r="5" spans="1:12" s="55" customFormat="1" ht="24.75" customHeight="1" x14ac:dyDescent="0.25">
      <c r="A5" s="141"/>
      <c r="B5" s="205" t="s">
        <v>334</v>
      </c>
      <c r="C5" s="205"/>
      <c r="D5" s="205"/>
      <c r="E5" s="205"/>
      <c r="F5" s="205"/>
      <c r="G5" s="205"/>
      <c r="H5" s="205"/>
      <c r="I5" s="205"/>
      <c r="J5" s="205"/>
      <c r="K5" s="205"/>
      <c r="L5" s="205"/>
    </row>
    <row r="6" spans="1:12" s="55" customFormat="1" ht="15" customHeight="1" x14ac:dyDescent="0.25">
      <c r="A6" s="141"/>
      <c r="B6" s="205"/>
      <c r="C6" s="205"/>
      <c r="D6" s="205"/>
      <c r="E6" s="205"/>
      <c r="F6" s="205"/>
      <c r="G6" s="205"/>
      <c r="H6" s="205"/>
      <c r="I6" s="205"/>
      <c r="J6" s="205"/>
      <c r="K6" s="205"/>
      <c r="L6" s="205"/>
    </row>
    <row r="7" spans="1:12" s="55" customFormat="1" ht="24.75" customHeight="1" x14ac:dyDescent="0.25">
      <c r="A7" s="141"/>
      <c r="B7" s="205" t="str">
        <f>"The section 52 budget statement must reconcile back to line 1 on the revenue account (RA) budget return for "&amp;Lookup!G2&amp;".  For this to reconcile it is important to note that the RA return has to be completed on a non-FRS17 basis.  Thus, the section 52 part 1 will also need to be completed on the same basis."</f>
        <v>The section 52 budget statement must reconcile back to line 1 on the revenue account (RA) budget return for 2022-23.  For this to reconcile it is important to note that the RA return has to be completed on a non-FRS17 basis.  Thus, the section 52 part 1 will also need to be completed on the same basis.</v>
      </c>
      <c r="C7" s="205"/>
      <c r="D7" s="205"/>
      <c r="E7" s="205"/>
      <c r="F7" s="205"/>
      <c r="G7" s="205"/>
      <c r="H7" s="205"/>
      <c r="I7" s="205"/>
      <c r="J7" s="205"/>
      <c r="K7" s="205"/>
      <c r="L7" s="205"/>
    </row>
    <row r="8" spans="1:12" s="55" customFormat="1" ht="20.100000000000001" customHeight="1" x14ac:dyDescent="0.25">
      <c r="A8" s="141"/>
      <c r="B8" s="205"/>
      <c r="C8" s="205"/>
      <c r="D8" s="205"/>
      <c r="E8" s="205"/>
      <c r="F8" s="205"/>
      <c r="G8" s="205"/>
      <c r="H8" s="205"/>
      <c r="I8" s="205"/>
      <c r="J8" s="205"/>
      <c r="K8" s="205"/>
      <c r="L8" s="205"/>
    </row>
    <row r="9" spans="1:12" s="55" customFormat="1" ht="16.5" customHeight="1" x14ac:dyDescent="0.3">
      <c r="A9" s="141"/>
      <c r="B9" s="204" t="s">
        <v>131</v>
      </c>
      <c r="C9" s="204"/>
      <c r="D9" s="204"/>
      <c r="E9" s="204"/>
      <c r="F9" s="204"/>
      <c r="G9" s="204"/>
      <c r="H9" s="204"/>
      <c r="I9" s="204"/>
      <c r="J9" s="204"/>
      <c r="K9" s="204"/>
      <c r="L9" s="204"/>
    </row>
    <row r="10" spans="1:12" s="55" customFormat="1" ht="42" customHeight="1" x14ac:dyDescent="0.25">
      <c r="A10" s="141"/>
      <c r="B10" s="205" t="s">
        <v>388</v>
      </c>
      <c r="C10" s="205"/>
      <c r="D10" s="205"/>
      <c r="E10" s="205"/>
      <c r="F10" s="205"/>
      <c r="G10" s="205"/>
      <c r="H10" s="205"/>
      <c r="I10" s="205"/>
      <c r="J10" s="205"/>
      <c r="K10" s="205"/>
      <c r="L10" s="205"/>
    </row>
    <row r="11" spans="1:12" s="55" customFormat="1" ht="15" customHeight="1" x14ac:dyDescent="0.25">
      <c r="A11" s="141"/>
      <c r="B11" s="205"/>
      <c r="C11" s="205"/>
      <c r="D11" s="205"/>
      <c r="E11" s="205"/>
      <c r="F11" s="205"/>
      <c r="G11" s="205"/>
      <c r="H11" s="205"/>
      <c r="I11" s="205"/>
      <c r="J11" s="205"/>
      <c r="K11" s="205"/>
      <c r="L11" s="205"/>
    </row>
    <row r="12" spans="1:12" s="55" customFormat="1" ht="12.75" customHeight="1" x14ac:dyDescent="0.25">
      <c r="A12" s="141"/>
      <c r="B12" s="205" t="s">
        <v>360</v>
      </c>
      <c r="C12" s="205"/>
      <c r="D12" s="205"/>
      <c r="E12" s="205"/>
      <c r="F12" s="205"/>
      <c r="G12" s="205"/>
      <c r="H12" s="205"/>
      <c r="I12" s="205"/>
      <c r="J12" s="205"/>
      <c r="K12" s="205"/>
      <c r="L12" s="205"/>
    </row>
    <row r="13" spans="1:12" s="55" customFormat="1" ht="20.100000000000001" customHeight="1" x14ac:dyDescent="0.25">
      <c r="A13" s="141"/>
      <c r="B13" s="205"/>
      <c r="C13" s="205"/>
      <c r="D13" s="205"/>
      <c r="E13" s="205"/>
      <c r="F13" s="205"/>
      <c r="G13" s="205"/>
      <c r="H13" s="205"/>
      <c r="I13" s="205"/>
      <c r="J13" s="205"/>
      <c r="K13" s="205"/>
      <c r="L13" s="205"/>
    </row>
    <row r="14" spans="1:12" s="55" customFormat="1" ht="15.6" x14ac:dyDescent="0.3">
      <c r="A14" s="141"/>
      <c r="B14" s="204" t="s">
        <v>132</v>
      </c>
      <c r="C14" s="204"/>
      <c r="D14" s="204"/>
      <c r="E14" s="204"/>
      <c r="F14" s="204"/>
      <c r="G14" s="204"/>
      <c r="H14" s="204"/>
      <c r="I14" s="204"/>
      <c r="J14" s="204"/>
      <c r="K14" s="204"/>
      <c r="L14" s="204"/>
    </row>
    <row r="15" spans="1:12" s="55" customFormat="1" ht="29.25" customHeight="1" x14ac:dyDescent="0.25">
      <c r="A15" s="141"/>
      <c r="B15" s="205" t="str">
        <f>"should be used to record a 'c' or 'o' against any school that will close or open during "&amp;Lookup!G2&amp;".  Where a 'c' or 'o' is entered, the date of the change should be recorded in column 4."</f>
        <v>should be used to record a 'c' or 'o' against any school that will close or open during 2022-23.  Where a 'c' or 'o' is entered, the date of the change should be recorded in column 4.</v>
      </c>
      <c r="C15" s="205"/>
      <c r="D15" s="205"/>
      <c r="E15" s="205"/>
      <c r="F15" s="205"/>
      <c r="G15" s="205"/>
      <c r="H15" s="205"/>
      <c r="I15" s="205"/>
      <c r="J15" s="205"/>
      <c r="K15" s="205"/>
      <c r="L15" s="205"/>
    </row>
    <row r="16" spans="1:12" s="55" customFormat="1" ht="20.100000000000001" customHeight="1" x14ac:dyDescent="0.25">
      <c r="A16" s="141"/>
      <c r="B16" s="205"/>
      <c r="C16" s="205"/>
      <c r="D16" s="205"/>
      <c r="E16" s="205"/>
      <c r="F16" s="205"/>
      <c r="G16" s="205"/>
      <c r="H16" s="205"/>
      <c r="I16" s="205"/>
      <c r="J16" s="205"/>
      <c r="K16" s="205"/>
      <c r="L16" s="205"/>
    </row>
    <row r="17" spans="1:12" s="55" customFormat="1" ht="15.6" x14ac:dyDescent="0.3">
      <c r="A17" s="141"/>
      <c r="B17" s="204" t="s">
        <v>133</v>
      </c>
      <c r="C17" s="204"/>
      <c r="D17" s="204"/>
      <c r="E17" s="204"/>
      <c r="F17" s="204"/>
      <c r="G17" s="204"/>
      <c r="H17" s="204"/>
      <c r="I17" s="204"/>
      <c r="J17" s="204"/>
      <c r="K17" s="204"/>
      <c r="L17" s="204"/>
    </row>
    <row r="18" spans="1:12" s="55" customFormat="1" ht="74.400000000000006" customHeight="1" x14ac:dyDescent="0.25">
      <c r="A18" s="141"/>
      <c r="B18" s="205" t="str">
        <f>"should be used to record the pupil numbers in each school, or number of places in the case of special schools.  For nursery, primary, middle and secondary schools, this should be the number of full-time equivalent pupils registered at the school,"&amp;" as used to determine each school's budget via the authority's relevant school funding formula.  In the case of a school open for part of the year, the figure entered in column 5 should be scaled down to reflect the length of time for which the school"&amp;" will be open.  For example, for a school open for 7 months of the financial year, the pupil numbers should be scaled down by a factor of 7/12.  The census date for collection of these numbers for the purpose of the "&amp;Lookup!G2&amp;" statements has been postponed."</f>
        <v>should be used to record the pupil numbers in each school, or number of places in the case of special schools.  For nursery, primary, middle and secondary schools, this should be the number of full-time equivalent pupils registered at the school, as used to determine each school's budget via the authority's relevant school funding formula.  In the case of a school open for part of the year, the figure entered in column 5 should be scaled down to reflect the length of time for which the school will be open.  For example, for a school open for 7 months of the financial year, the pupil numbers should be scaled down by a factor of 7/12.  The census date for collection of these numbers for the purpose of the 2022-23 statements has been postponed.</v>
      </c>
      <c r="C18" s="205"/>
      <c r="D18" s="205"/>
      <c r="E18" s="205"/>
      <c r="F18" s="205"/>
      <c r="G18" s="205"/>
      <c r="H18" s="205"/>
      <c r="I18" s="205"/>
      <c r="J18" s="205"/>
      <c r="K18" s="205"/>
      <c r="L18" s="205"/>
    </row>
    <row r="19" spans="1:12" s="55" customFormat="1" ht="20.100000000000001" customHeight="1" x14ac:dyDescent="0.25">
      <c r="A19" s="141"/>
      <c r="B19" s="205"/>
      <c r="C19" s="205"/>
      <c r="D19" s="205"/>
      <c r="E19" s="205"/>
      <c r="F19" s="205"/>
      <c r="G19" s="205"/>
      <c r="H19" s="205"/>
      <c r="I19" s="205"/>
      <c r="J19" s="205"/>
      <c r="K19" s="205"/>
      <c r="L19" s="205"/>
    </row>
    <row r="20" spans="1:12" s="55" customFormat="1" ht="15.6" x14ac:dyDescent="0.3">
      <c r="A20" s="141"/>
      <c r="B20" s="204" t="s">
        <v>135</v>
      </c>
      <c r="C20" s="204"/>
      <c r="D20" s="204"/>
      <c r="E20" s="204"/>
      <c r="F20" s="204"/>
      <c r="G20" s="204"/>
      <c r="H20" s="204"/>
      <c r="I20" s="204"/>
      <c r="J20" s="204"/>
      <c r="K20" s="204"/>
      <c r="L20" s="204"/>
    </row>
    <row r="21" spans="1:12" s="55" customFormat="1" ht="42.75" customHeight="1" x14ac:dyDescent="0.25">
      <c r="A21" s="141"/>
      <c r="B21" s="205" t="s">
        <v>282</v>
      </c>
      <c r="C21" s="205"/>
      <c r="D21" s="205"/>
      <c r="E21" s="205"/>
      <c r="F21" s="205"/>
      <c r="G21" s="205"/>
      <c r="H21" s="205"/>
      <c r="I21" s="205"/>
      <c r="J21" s="205"/>
      <c r="K21" s="205"/>
      <c r="L21" s="205"/>
    </row>
    <row r="22" spans="1:12" s="55" customFormat="1" ht="15" customHeight="1" x14ac:dyDescent="0.25">
      <c r="A22" s="141"/>
      <c r="B22" s="205"/>
      <c r="C22" s="205"/>
      <c r="D22" s="205"/>
      <c r="E22" s="205"/>
      <c r="F22" s="205"/>
      <c r="G22" s="205"/>
      <c r="H22" s="205"/>
      <c r="I22" s="205"/>
      <c r="J22" s="205"/>
      <c r="K22" s="205"/>
      <c r="L22" s="205"/>
    </row>
    <row r="23" spans="1:12" s="55" customFormat="1" ht="42.75" customHeight="1" x14ac:dyDescent="0.25">
      <c r="A23" s="141"/>
      <c r="B23" s="205" t="s">
        <v>134</v>
      </c>
      <c r="C23" s="205"/>
      <c r="D23" s="205"/>
      <c r="E23" s="205"/>
      <c r="F23" s="205"/>
      <c r="G23" s="205"/>
      <c r="H23" s="205"/>
      <c r="I23" s="205"/>
      <c r="J23" s="205"/>
      <c r="K23" s="205"/>
      <c r="L23" s="205"/>
    </row>
    <row r="24" spans="1:12" s="55" customFormat="1" ht="20.100000000000001" customHeight="1" x14ac:dyDescent="0.25">
      <c r="A24" s="141"/>
      <c r="B24" s="205"/>
      <c r="C24" s="205"/>
      <c r="D24" s="205"/>
      <c r="E24" s="205"/>
      <c r="F24" s="205"/>
      <c r="G24" s="205"/>
      <c r="H24" s="205"/>
      <c r="I24" s="205"/>
      <c r="J24" s="205"/>
      <c r="K24" s="205"/>
      <c r="L24" s="205"/>
    </row>
    <row r="25" spans="1:12" s="55" customFormat="1" ht="15.6" x14ac:dyDescent="0.3">
      <c r="A25" s="141"/>
      <c r="B25" s="204" t="s">
        <v>136</v>
      </c>
      <c r="C25" s="204"/>
      <c r="D25" s="204"/>
      <c r="E25" s="204"/>
      <c r="F25" s="204"/>
      <c r="G25" s="204"/>
      <c r="H25" s="204"/>
      <c r="I25" s="204"/>
      <c r="J25" s="204"/>
      <c r="K25" s="204"/>
      <c r="L25" s="204"/>
    </row>
    <row r="26" spans="1:12" s="55" customFormat="1" ht="28.5" customHeight="1" x14ac:dyDescent="0.25">
      <c r="A26" s="141"/>
      <c r="B26" s="205" t="s">
        <v>335</v>
      </c>
      <c r="C26" s="205"/>
      <c r="D26" s="205"/>
      <c r="E26" s="205"/>
      <c r="F26" s="205"/>
      <c r="G26" s="205"/>
      <c r="H26" s="205"/>
      <c r="I26" s="205"/>
      <c r="J26" s="205"/>
      <c r="K26" s="205"/>
      <c r="L26" s="205"/>
    </row>
    <row r="27" spans="1:12" s="55" customFormat="1" ht="20.100000000000001" customHeight="1" x14ac:dyDescent="0.25">
      <c r="A27" s="141"/>
      <c r="B27" s="205"/>
      <c r="C27" s="205"/>
      <c r="D27" s="205"/>
      <c r="E27" s="205"/>
      <c r="F27" s="205"/>
      <c r="G27" s="205"/>
      <c r="H27" s="205"/>
      <c r="I27" s="205"/>
      <c r="J27" s="205"/>
      <c r="K27" s="205"/>
      <c r="L27" s="205"/>
    </row>
    <row r="28" spans="1:12" s="55" customFormat="1" ht="15.6" x14ac:dyDescent="0.3">
      <c r="A28" s="141"/>
      <c r="B28" s="204" t="s">
        <v>137</v>
      </c>
      <c r="C28" s="204"/>
      <c r="D28" s="204"/>
      <c r="E28" s="204"/>
      <c r="F28" s="204"/>
      <c r="G28" s="204"/>
      <c r="H28" s="204"/>
      <c r="I28" s="204"/>
      <c r="J28" s="204"/>
      <c r="K28" s="204"/>
      <c r="L28" s="204"/>
    </row>
    <row r="29" spans="1:12" s="55" customFormat="1" ht="42.6" customHeight="1" x14ac:dyDescent="0.25">
      <c r="A29" s="141"/>
      <c r="B29" s="205" t="s">
        <v>337</v>
      </c>
      <c r="C29" s="205"/>
      <c r="D29" s="205"/>
      <c r="E29" s="205"/>
      <c r="F29" s="205"/>
      <c r="G29" s="205"/>
      <c r="H29" s="205"/>
      <c r="I29" s="205"/>
      <c r="J29" s="205"/>
      <c r="K29" s="205"/>
      <c r="L29" s="205"/>
    </row>
    <row r="30" spans="1:12" s="55" customFormat="1" ht="20.100000000000001" customHeight="1" x14ac:dyDescent="0.25">
      <c r="A30" s="141"/>
      <c r="B30" s="205"/>
      <c r="C30" s="205"/>
      <c r="D30" s="205"/>
      <c r="E30" s="205"/>
      <c r="F30" s="205"/>
      <c r="G30" s="205"/>
      <c r="H30" s="205"/>
      <c r="I30" s="205"/>
      <c r="J30" s="205"/>
      <c r="K30" s="205"/>
      <c r="L30" s="205"/>
    </row>
    <row r="31" spans="1:12" s="55" customFormat="1" ht="15.6" x14ac:dyDescent="0.3">
      <c r="A31" s="141"/>
      <c r="B31" s="204" t="s">
        <v>138</v>
      </c>
      <c r="C31" s="204"/>
      <c r="D31" s="204"/>
      <c r="E31" s="204"/>
      <c r="F31" s="204"/>
      <c r="G31" s="204"/>
      <c r="H31" s="204"/>
      <c r="I31" s="204"/>
      <c r="J31" s="204"/>
      <c r="K31" s="204"/>
      <c r="L31" s="204"/>
    </row>
    <row r="32" spans="1:12" s="55" customFormat="1" ht="68.25" customHeight="1" x14ac:dyDescent="0.25">
      <c r="A32" s="141"/>
      <c r="B32" s="205" t="s">
        <v>336</v>
      </c>
      <c r="C32" s="205"/>
      <c r="D32" s="205"/>
      <c r="E32" s="205"/>
      <c r="F32" s="205"/>
      <c r="G32" s="205"/>
      <c r="H32" s="205"/>
      <c r="I32" s="205"/>
      <c r="J32" s="205"/>
      <c r="K32" s="205"/>
      <c r="L32" s="205"/>
    </row>
    <row r="33" spans="1:12" s="55" customFormat="1" ht="20.100000000000001" customHeight="1" x14ac:dyDescent="0.25">
      <c r="A33" s="141"/>
      <c r="B33" s="205"/>
      <c r="C33" s="205"/>
      <c r="D33" s="205"/>
      <c r="E33" s="205"/>
      <c r="F33" s="205"/>
      <c r="G33" s="205"/>
      <c r="H33" s="205"/>
      <c r="I33" s="205"/>
      <c r="J33" s="205"/>
      <c r="K33" s="205"/>
      <c r="L33" s="205"/>
    </row>
    <row r="34" spans="1:12" s="55" customFormat="1" ht="15.6" x14ac:dyDescent="0.3">
      <c r="A34" s="141"/>
      <c r="B34" s="204" t="s">
        <v>139</v>
      </c>
      <c r="C34" s="204"/>
      <c r="D34" s="204"/>
      <c r="E34" s="204"/>
      <c r="F34" s="204"/>
      <c r="G34" s="204"/>
      <c r="H34" s="204"/>
      <c r="I34" s="204"/>
      <c r="J34" s="204"/>
      <c r="K34" s="204"/>
      <c r="L34" s="204"/>
    </row>
    <row r="35" spans="1:12" s="55" customFormat="1" ht="28.5" customHeight="1" x14ac:dyDescent="0.25">
      <c r="A35" s="141"/>
      <c r="B35" s="205" t="s">
        <v>270</v>
      </c>
      <c r="C35" s="205"/>
      <c r="D35" s="205"/>
      <c r="E35" s="205"/>
      <c r="F35" s="205"/>
      <c r="G35" s="205"/>
      <c r="H35" s="205"/>
      <c r="I35" s="205"/>
      <c r="J35" s="205"/>
      <c r="K35" s="205"/>
      <c r="L35" s="205"/>
    </row>
    <row r="36" spans="1:12" s="55" customFormat="1" ht="20.100000000000001" customHeight="1" x14ac:dyDescent="0.25">
      <c r="A36" s="141"/>
      <c r="B36" s="205"/>
      <c r="C36" s="205"/>
      <c r="D36" s="205"/>
      <c r="E36" s="205"/>
      <c r="F36" s="205"/>
      <c r="G36" s="205"/>
      <c r="H36" s="205"/>
      <c r="I36" s="205"/>
      <c r="J36" s="205"/>
      <c r="K36" s="205"/>
      <c r="L36" s="205"/>
    </row>
    <row r="37" spans="1:12" s="55" customFormat="1" ht="16.5" customHeight="1" x14ac:dyDescent="0.3">
      <c r="A37" s="141"/>
      <c r="B37" s="204" t="s">
        <v>255</v>
      </c>
      <c r="C37" s="204"/>
      <c r="D37" s="204"/>
      <c r="E37" s="204"/>
      <c r="F37" s="204"/>
      <c r="G37" s="204"/>
      <c r="H37" s="204"/>
      <c r="I37" s="204"/>
      <c r="J37" s="204"/>
      <c r="K37" s="204"/>
      <c r="L37" s="204"/>
    </row>
    <row r="38" spans="1:12" s="55" customFormat="1" ht="66.75" customHeight="1" x14ac:dyDescent="0.25">
      <c r="A38" s="141"/>
      <c r="B38" s="205" t="s">
        <v>338</v>
      </c>
      <c r="C38" s="205"/>
      <c r="D38" s="205"/>
      <c r="E38" s="205"/>
      <c r="F38" s="205"/>
      <c r="G38" s="205"/>
      <c r="H38" s="205"/>
      <c r="I38" s="205"/>
      <c r="J38" s="205"/>
      <c r="K38" s="205"/>
      <c r="L38" s="205"/>
    </row>
    <row r="39" spans="1:12" s="55" customFormat="1" ht="15" customHeight="1" x14ac:dyDescent="0.25">
      <c r="A39" s="141"/>
      <c r="B39" s="205"/>
      <c r="C39" s="205"/>
      <c r="D39" s="205"/>
      <c r="E39" s="205"/>
      <c r="F39" s="205"/>
      <c r="G39" s="205"/>
      <c r="H39" s="205"/>
      <c r="I39" s="205"/>
      <c r="J39" s="205"/>
      <c r="K39" s="205"/>
      <c r="L39" s="205"/>
    </row>
    <row r="40" spans="1:12" s="55" customFormat="1" ht="42.75" customHeight="1" x14ac:dyDescent="0.25">
      <c r="A40" s="141"/>
      <c r="B40" s="205" t="s">
        <v>339</v>
      </c>
      <c r="C40" s="205"/>
      <c r="D40" s="205"/>
      <c r="E40" s="205"/>
      <c r="F40" s="205"/>
      <c r="G40" s="205"/>
      <c r="H40" s="205"/>
      <c r="I40" s="205"/>
      <c r="J40" s="205"/>
      <c r="K40" s="205"/>
      <c r="L40" s="205"/>
    </row>
    <row r="41" spans="1:12" s="55" customFormat="1" ht="20.100000000000001" customHeight="1" x14ac:dyDescent="0.25">
      <c r="A41" s="141"/>
      <c r="B41" s="205"/>
      <c r="C41" s="205"/>
      <c r="D41" s="205"/>
      <c r="E41" s="205"/>
      <c r="F41" s="205"/>
      <c r="G41" s="205"/>
      <c r="H41" s="205"/>
      <c r="I41" s="205"/>
      <c r="J41" s="205"/>
      <c r="K41" s="205"/>
      <c r="L41" s="205"/>
    </row>
    <row r="42" spans="1:12" s="55" customFormat="1" ht="16.5" customHeight="1" x14ac:dyDescent="0.3">
      <c r="A42" s="141"/>
      <c r="B42" s="204" t="s">
        <v>140</v>
      </c>
      <c r="C42" s="204"/>
      <c r="D42" s="204"/>
      <c r="E42" s="204"/>
      <c r="F42" s="204"/>
      <c r="G42" s="204"/>
      <c r="H42" s="204"/>
      <c r="I42" s="204"/>
      <c r="J42" s="204"/>
      <c r="K42" s="204"/>
      <c r="L42" s="204"/>
    </row>
    <row r="43" spans="1:12" s="55" customFormat="1" ht="28.5" customHeight="1" x14ac:dyDescent="0.25">
      <c r="A43" s="141"/>
      <c r="B43" s="205" t="str">
        <f>"By following the guidance above, there is a direct relationship between the figures that should be recorded on part 1 of the section 52 budget statement and line 1 of the RA return for "&amp;Lookup!G2&amp;", as follows:"</f>
        <v>By following the guidance above, there is a direct relationship between the figures that should be recorded on part 1 of the section 52 budget statement and line 1 of the RA return for 2022-23, as follows:</v>
      </c>
      <c r="C43" s="205"/>
      <c r="D43" s="205"/>
      <c r="E43" s="205"/>
      <c r="F43" s="205"/>
      <c r="G43" s="205"/>
      <c r="H43" s="205"/>
      <c r="I43" s="205"/>
      <c r="J43" s="205"/>
      <c r="K43" s="205"/>
      <c r="L43" s="205"/>
    </row>
    <row r="44" spans="1:12" s="55" customFormat="1" ht="20.100000000000001" customHeight="1" x14ac:dyDescent="0.25">
      <c r="A44" s="141"/>
      <c r="B44" s="205"/>
      <c r="C44" s="205"/>
      <c r="D44" s="205"/>
      <c r="E44" s="205"/>
      <c r="F44" s="205"/>
      <c r="G44" s="205"/>
      <c r="H44" s="205"/>
      <c r="I44" s="205"/>
      <c r="J44" s="205"/>
      <c r="K44" s="205"/>
      <c r="L44" s="205"/>
    </row>
    <row r="45" spans="1:12" s="55" customFormat="1" ht="15.6" x14ac:dyDescent="0.3">
      <c r="A45" s="141"/>
      <c r="B45" s="204" t="s">
        <v>141</v>
      </c>
      <c r="C45" s="204"/>
      <c r="D45" s="204"/>
      <c r="E45" s="204"/>
      <c r="F45" s="204"/>
      <c r="G45" s="204"/>
      <c r="H45" s="204"/>
      <c r="I45" s="204"/>
      <c r="J45" s="204"/>
      <c r="K45" s="204"/>
      <c r="L45" s="204"/>
    </row>
    <row r="46" spans="1:12" s="55" customFormat="1" ht="28.5" customHeight="1" x14ac:dyDescent="0.25">
      <c r="A46" s="141"/>
      <c r="B46" s="205" t="s">
        <v>302</v>
      </c>
      <c r="C46" s="205"/>
      <c r="D46" s="205"/>
      <c r="E46" s="205"/>
      <c r="F46" s="205"/>
      <c r="G46" s="205"/>
      <c r="H46" s="205"/>
      <c r="I46" s="205"/>
      <c r="J46" s="205"/>
      <c r="K46" s="205"/>
      <c r="L46" s="205"/>
    </row>
    <row r="47" spans="1:12" s="55" customFormat="1" ht="20.100000000000001" customHeight="1" x14ac:dyDescent="0.25">
      <c r="A47" s="141"/>
      <c r="B47" s="205"/>
      <c r="C47" s="205"/>
      <c r="D47" s="205"/>
      <c r="E47" s="205"/>
      <c r="F47" s="205"/>
      <c r="G47" s="205"/>
      <c r="H47" s="205"/>
      <c r="I47" s="205"/>
      <c r="J47" s="205"/>
      <c r="K47" s="205"/>
      <c r="L47" s="205"/>
    </row>
    <row r="48" spans="1:12" s="55" customFormat="1" ht="15.6" x14ac:dyDescent="0.3">
      <c r="A48" s="141"/>
      <c r="B48" s="204" t="s">
        <v>142</v>
      </c>
      <c r="C48" s="204"/>
      <c r="D48" s="204"/>
      <c r="E48" s="204"/>
      <c r="F48" s="204"/>
      <c r="G48" s="204"/>
      <c r="H48" s="204"/>
      <c r="I48" s="204"/>
      <c r="J48" s="204"/>
      <c r="K48" s="204"/>
      <c r="L48" s="204"/>
    </row>
    <row r="49" spans="1:12" s="55" customFormat="1" ht="60" customHeight="1" x14ac:dyDescent="0.25">
      <c r="A49" s="141"/>
      <c r="B49" s="205" t="s">
        <v>143</v>
      </c>
      <c r="C49" s="205"/>
      <c r="D49" s="205"/>
      <c r="E49" s="205"/>
      <c r="F49" s="205"/>
      <c r="G49" s="205"/>
      <c r="H49" s="205"/>
      <c r="I49" s="205"/>
      <c r="J49" s="205"/>
      <c r="K49" s="205"/>
      <c r="L49" s="205"/>
    </row>
    <row r="50" spans="1:12" s="55" customFormat="1" x14ac:dyDescent="0.25">
      <c r="A50" s="141"/>
      <c r="B50" s="205"/>
      <c r="C50" s="205"/>
      <c r="D50" s="205"/>
      <c r="E50" s="205"/>
      <c r="F50" s="205"/>
      <c r="G50" s="205"/>
      <c r="H50" s="205"/>
      <c r="I50" s="205"/>
      <c r="J50" s="205"/>
      <c r="K50" s="205"/>
      <c r="L50" s="205"/>
    </row>
    <row r="51" spans="1:12" s="55" customFormat="1" ht="15.6" x14ac:dyDescent="0.3">
      <c r="A51" s="141"/>
      <c r="B51" s="204" t="s">
        <v>144</v>
      </c>
      <c r="C51" s="206"/>
      <c r="D51" s="206"/>
      <c r="E51" s="206"/>
      <c r="F51" s="206"/>
      <c r="G51" s="206"/>
      <c r="H51" s="206"/>
      <c r="I51" s="206"/>
      <c r="J51" s="206"/>
      <c r="K51" s="206"/>
      <c r="L51" s="206"/>
    </row>
    <row r="52" spans="1:12" s="55" customFormat="1" ht="15.6" x14ac:dyDescent="0.3">
      <c r="A52" s="141"/>
      <c r="B52" s="163"/>
      <c r="C52" s="164"/>
      <c r="D52" s="164"/>
      <c r="E52" s="164"/>
      <c r="F52" s="164"/>
      <c r="G52" s="164"/>
      <c r="H52" s="164"/>
      <c r="I52" s="164"/>
      <c r="J52" s="164"/>
      <c r="K52" s="164"/>
      <c r="L52" s="164"/>
    </row>
  </sheetData>
  <sheetProtection sheet="1" objects="1" scenarios="1" selectLockedCells="1"/>
  <mergeCells count="50">
    <mergeCell ref="B17:L17"/>
    <mergeCell ref="B32:L32"/>
    <mergeCell ref="B19:L19"/>
    <mergeCell ref="B24:L24"/>
    <mergeCell ref="B27:L27"/>
    <mergeCell ref="B30:L30"/>
    <mergeCell ref="B51:L51"/>
    <mergeCell ref="B45:L45"/>
    <mergeCell ref="B48:L48"/>
    <mergeCell ref="B35:L35"/>
    <mergeCell ref="B37:L37"/>
    <mergeCell ref="B38:L38"/>
    <mergeCell ref="B50:L50"/>
    <mergeCell ref="B46:L46"/>
    <mergeCell ref="B49:L49"/>
    <mergeCell ref="B47:L47"/>
    <mergeCell ref="B44:L44"/>
    <mergeCell ref="B40:L40"/>
    <mergeCell ref="B3:L3"/>
    <mergeCell ref="B43:L43"/>
    <mergeCell ref="B42:L42"/>
    <mergeCell ref="B11:L11"/>
    <mergeCell ref="B13:L13"/>
    <mergeCell ref="B16:L16"/>
    <mergeCell ref="B14:L14"/>
    <mergeCell ref="B36:L36"/>
    <mergeCell ref="B41:L41"/>
    <mergeCell ref="B39:L39"/>
    <mergeCell ref="B9:L9"/>
    <mergeCell ref="B12:L12"/>
    <mergeCell ref="B15:L15"/>
    <mergeCell ref="B18:L18"/>
    <mergeCell ref="B21:L21"/>
    <mergeCell ref="B20:L20"/>
    <mergeCell ref="B2:L2"/>
    <mergeCell ref="B34:L34"/>
    <mergeCell ref="B31:L31"/>
    <mergeCell ref="B28:L28"/>
    <mergeCell ref="B25:L25"/>
    <mergeCell ref="B23:L23"/>
    <mergeCell ref="B26:L26"/>
    <mergeCell ref="B4:L4"/>
    <mergeCell ref="B6:L6"/>
    <mergeCell ref="B8:L8"/>
    <mergeCell ref="B29:L29"/>
    <mergeCell ref="B5:L5"/>
    <mergeCell ref="B7:L7"/>
    <mergeCell ref="B10:L10"/>
    <mergeCell ref="B33:L33"/>
    <mergeCell ref="B22:L22"/>
  </mergeCells>
  <phoneticPr fontId="39" type="noConversion"/>
  <pageMargins left="0.75" right="0.75" top="1" bottom="1" header="0.5" footer="0.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1"/>
    <pageSetUpPr fitToPage="1"/>
  </sheetPr>
  <dimension ref="A1:Q15"/>
  <sheetViews>
    <sheetView zoomScaleNormal="100" workbookViewId="0">
      <selection activeCell="Q15" sqref="Q15"/>
    </sheetView>
  </sheetViews>
  <sheetFormatPr defaultColWidth="0" defaultRowHeight="14.1" customHeight="1" x14ac:dyDescent="0.25"/>
  <cols>
    <col min="1" max="1" width="8.90625" customWidth="1"/>
    <col min="2" max="2" width="2.08984375" customWidth="1"/>
    <col min="3" max="5" width="31.54296875" customWidth="1"/>
    <col min="6" max="6" width="2.08984375" customWidth="1"/>
    <col min="7" max="17" width="8.90625" style="140" customWidth="1"/>
    <col min="18" max="16384" width="8.90625" hidden="1"/>
  </cols>
  <sheetData>
    <row r="1" spans="1:17" ht="15" customHeight="1" x14ac:dyDescent="0.25">
      <c r="A1" s="140"/>
      <c r="B1" s="140"/>
      <c r="C1" s="140"/>
      <c r="D1" s="140"/>
      <c r="E1" s="140"/>
      <c r="F1" s="140"/>
    </row>
    <row r="2" spans="1:17" ht="19.5" customHeight="1" x14ac:dyDescent="0.25">
      <c r="A2" s="140"/>
      <c r="B2" s="91" t="str">
        <f>FrontPage!C2</f>
        <v>Section 52 Budget Statement, 2022-23</v>
      </c>
      <c r="C2" s="92"/>
      <c r="D2" s="92"/>
      <c r="E2" s="93"/>
      <c r="F2" s="94" t="str">
        <f>FrontPage!L2</f>
        <v>Part 1</v>
      </c>
    </row>
    <row r="3" spans="1:17" ht="15" x14ac:dyDescent="0.25">
      <c r="A3" s="140"/>
      <c r="B3" s="74"/>
      <c r="C3" s="95" t="s">
        <v>309</v>
      </c>
      <c r="D3" s="68"/>
      <c r="E3" s="96" t="str">
        <f>LEAName</f>
        <v>The City of Cardiff Council</v>
      </c>
      <c r="F3" s="73"/>
    </row>
    <row r="4" spans="1:17" ht="8.25" customHeight="1" x14ac:dyDescent="0.25">
      <c r="A4" s="140"/>
      <c r="B4" s="74"/>
      <c r="C4" s="68"/>
      <c r="D4" s="68"/>
      <c r="E4" s="68"/>
      <c r="F4" s="73"/>
    </row>
    <row r="5" spans="1:17" ht="38.25" customHeight="1" x14ac:dyDescent="0.25">
      <c r="A5" s="140"/>
      <c r="B5" s="74"/>
      <c r="C5" s="210" t="s">
        <v>127</v>
      </c>
      <c r="D5" s="211"/>
      <c r="E5" s="211"/>
      <c r="F5" s="73"/>
    </row>
    <row r="6" spans="1:17" ht="15" x14ac:dyDescent="0.25">
      <c r="A6" s="140"/>
      <c r="B6" s="74"/>
      <c r="C6" s="95" t="s">
        <v>123</v>
      </c>
      <c r="D6" s="95"/>
      <c r="E6" s="95"/>
      <c r="F6" s="73"/>
    </row>
    <row r="7" spans="1:17" ht="69.900000000000006" customHeight="1" x14ac:dyDescent="0.25">
      <c r="A7" s="140"/>
      <c r="B7" s="74"/>
      <c r="C7" s="207"/>
      <c r="D7" s="208"/>
      <c r="E7" s="209"/>
      <c r="F7" s="73"/>
    </row>
    <row r="8" spans="1:17" ht="15" x14ac:dyDescent="0.25">
      <c r="A8" s="140"/>
      <c r="B8" s="74"/>
      <c r="C8" s="97" t="s">
        <v>124</v>
      </c>
      <c r="D8" s="97"/>
      <c r="E8" s="97"/>
      <c r="F8" s="73"/>
    </row>
    <row r="9" spans="1:17" ht="69.900000000000006" customHeight="1" x14ac:dyDescent="0.25">
      <c r="A9" s="140"/>
      <c r="B9" s="74"/>
      <c r="C9" s="207"/>
      <c r="D9" s="208"/>
      <c r="E9" s="209"/>
      <c r="F9" s="73"/>
    </row>
    <row r="10" spans="1:17" ht="15" x14ac:dyDescent="0.25">
      <c r="A10" s="140"/>
      <c r="B10" s="74"/>
      <c r="C10" s="97" t="s">
        <v>125</v>
      </c>
      <c r="D10" s="97"/>
      <c r="E10" s="97"/>
      <c r="F10" s="73"/>
    </row>
    <row r="11" spans="1:17" ht="69.900000000000006" customHeight="1" x14ac:dyDescent="0.25">
      <c r="A11" s="140"/>
      <c r="B11" s="74"/>
      <c r="C11" s="207"/>
      <c r="D11" s="208"/>
      <c r="E11" s="209"/>
      <c r="F11" s="73"/>
    </row>
    <row r="12" spans="1:17" ht="15" x14ac:dyDescent="0.25">
      <c r="A12" s="140"/>
      <c r="B12" s="74"/>
      <c r="C12" s="97" t="s">
        <v>126</v>
      </c>
      <c r="D12" s="97"/>
      <c r="E12" s="97"/>
      <c r="F12" s="73"/>
    </row>
    <row r="13" spans="1:17" ht="69.900000000000006" customHeight="1" x14ac:dyDescent="0.25">
      <c r="A13" s="140"/>
      <c r="B13" s="74"/>
      <c r="C13" s="207"/>
      <c r="D13" s="208"/>
      <c r="E13" s="209"/>
      <c r="F13" s="73"/>
    </row>
    <row r="14" spans="1:17" ht="14.1" customHeight="1" x14ac:dyDescent="0.35">
      <c r="A14" s="140"/>
      <c r="B14" s="98"/>
      <c r="C14" s="99"/>
      <c r="D14" s="99"/>
      <c r="E14" s="99"/>
      <c r="F14" s="100"/>
    </row>
    <row r="15" spans="1:17" s="142" customFormat="1" ht="15" customHeight="1" x14ac:dyDescent="0.25">
      <c r="A15" s="140"/>
      <c r="B15" s="140"/>
      <c r="C15" s="140"/>
      <c r="D15" s="140"/>
      <c r="E15" s="140"/>
      <c r="F15" s="140"/>
      <c r="G15" s="140"/>
      <c r="H15" s="140"/>
      <c r="I15" s="140"/>
      <c r="J15" s="140"/>
      <c r="K15" s="140"/>
      <c r="L15" s="140"/>
      <c r="M15" s="140"/>
      <c r="N15" s="140"/>
      <c r="O15" s="140"/>
      <c r="P15" s="140"/>
      <c r="Q15" s="140"/>
    </row>
  </sheetData>
  <sheetProtection sheet="1" objects="1" scenarios="1"/>
  <mergeCells count="5">
    <mergeCell ref="C13:E13"/>
    <mergeCell ref="C5:E5"/>
    <mergeCell ref="C7:E7"/>
    <mergeCell ref="C9:E9"/>
    <mergeCell ref="C11:E11"/>
  </mergeCells>
  <phoneticPr fontId="39" type="noConversion"/>
  <pageMargins left="0.3" right="0.75" top="0.11" bottom="0.09" header="0.11" footer="0.09"/>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tabColor indexed="41"/>
  </sheetPr>
  <dimension ref="A1:Z39"/>
  <sheetViews>
    <sheetView zoomScaleNormal="100" workbookViewId="0">
      <selection activeCell="L11" sqref="L11"/>
    </sheetView>
  </sheetViews>
  <sheetFormatPr defaultColWidth="0" defaultRowHeight="15" zeroHeight="1" x14ac:dyDescent="0.25"/>
  <cols>
    <col min="1" max="1" width="8.90625" style="139" customWidth="1"/>
    <col min="2" max="2" width="2.453125" customWidth="1"/>
    <col min="3" max="3" width="10.1796875" customWidth="1"/>
    <col min="4" max="7" width="7.08984375" customWidth="1"/>
    <col min="8" max="8" width="2.54296875" customWidth="1"/>
    <col min="9" max="9" width="18.453125" customWidth="1"/>
    <col min="10" max="10" width="2.08984375" customWidth="1"/>
    <col min="11" max="24" width="8.90625" customWidth="1"/>
    <col min="25" max="25" width="8.90625" style="139" customWidth="1"/>
    <col min="26" max="26" width="1.90625" hidden="1" customWidth="1"/>
    <col min="27" max="16384" width="7.08984375" hidden="1"/>
  </cols>
  <sheetData>
    <row r="1" spans="1:25" ht="15" customHeight="1" x14ac:dyDescent="0.25">
      <c r="A1" s="140"/>
      <c r="B1" s="140"/>
      <c r="C1" s="140"/>
      <c r="D1" s="140"/>
      <c r="E1" s="140"/>
      <c r="F1" s="140"/>
      <c r="G1" s="140"/>
      <c r="H1" s="140"/>
      <c r="I1" s="140"/>
      <c r="J1" s="140"/>
      <c r="K1" s="140"/>
      <c r="L1" s="140"/>
      <c r="M1" s="140"/>
      <c r="N1" s="140"/>
      <c r="O1" s="140"/>
      <c r="P1" s="140"/>
      <c r="Q1" s="140"/>
      <c r="R1" s="140"/>
      <c r="S1" s="140"/>
      <c r="T1" s="140"/>
      <c r="U1" s="140"/>
      <c r="V1" s="140"/>
      <c r="W1" s="140"/>
      <c r="X1" s="140"/>
      <c r="Y1" s="140"/>
    </row>
    <row r="2" spans="1:25" ht="22.5" customHeight="1" x14ac:dyDescent="0.25">
      <c r="A2" s="140"/>
      <c r="B2" s="116"/>
      <c r="C2" s="117" t="str">
        <f>FrontPage!C2</f>
        <v>Section 52 Budget Statement, 2022-23</v>
      </c>
      <c r="D2" s="118"/>
      <c r="E2" s="118"/>
      <c r="F2" s="117"/>
      <c r="G2" s="117"/>
      <c r="H2" s="118"/>
      <c r="I2" s="119" t="str">
        <f>FrontPage!L2</f>
        <v>Part 1</v>
      </c>
      <c r="J2" s="120"/>
      <c r="K2" s="140"/>
      <c r="L2" s="140"/>
      <c r="M2" s="140"/>
      <c r="N2" s="140"/>
      <c r="O2" s="140"/>
      <c r="P2" s="140"/>
      <c r="Q2" s="140"/>
      <c r="R2" s="140"/>
      <c r="S2" s="140"/>
      <c r="T2" s="140"/>
      <c r="U2" s="140"/>
      <c r="V2" s="140"/>
      <c r="W2" s="140"/>
      <c r="X2" s="140"/>
      <c r="Y2" s="140"/>
    </row>
    <row r="3" spans="1:25" ht="15" customHeight="1" x14ac:dyDescent="0.25">
      <c r="A3" s="140"/>
      <c r="B3" s="121"/>
      <c r="C3" s="122" t="s">
        <v>116</v>
      </c>
      <c r="D3" s="123"/>
      <c r="E3" s="123"/>
      <c r="F3" s="123"/>
      <c r="G3" s="123"/>
      <c r="H3" s="124"/>
      <c r="I3" s="125" t="str">
        <f>LEAName</f>
        <v>The City of Cardiff Council</v>
      </c>
      <c r="J3" s="126"/>
      <c r="K3" s="140"/>
      <c r="L3" s="140"/>
      <c r="M3" s="140"/>
      <c r="N3" s="140"/>
      <c r="O3" s="140"/>
      <c r="P3" s="140"/>
      <c r="Q3" s="140"/>
      <c r="R3" s="140"/>
      <c r="S3" s="140"/>
      <c r="T3" s="140"/>
      <c r="U3" s="140"/>
      <c r="V3" s="140"/>
      <c r="W3" s="140"/>
      <c r="X3" s="140"/>
      <c r="Y3" s="140"/>
    </row>
    <row r="4" spans="1:25" ht="3.75" customHeight="1" x14ac:dyDescent="0.25">
      <c r="A4" s="140"/>
      <c r="B4" s="121"/>
      <c r="C4" s="123"/>
      <c r="D4" s="123"/>
      <c r="E4" s="123"/>
      <c r="F4" s="123"/>
      <c r="G4" s="123"/>
      <c r="H4" s="124"/>
      <c r="I4" s="124"/>
      <c r="J4" s="126"/>
      <c r="K4" s="140"/>
      <c r="L4" s="140"/>
      <c r="M4" s="140"/>
      <c r="N4" s="140"/>
      <c r="O4" s="140"/>
      <c r="P4" s="140"/>
      <c r="Q4" s="140"/>
      <c r="R4" s="140"/>
      <c r="S4" s="140"/>
      <c r="T4" s="140"/>
      <c r="U4" s="140"/>
      <c r="V4" s="140"/>
      <c r="W4" s="140"/>
      <c r="X4" s="140"/>
      <c r="Y4" s="140"/>
    </row>
    <row r="5" spans="1:25" x14ac:dyDescent="0.25">
      <c r="A5" s="140"/>
      <c r="B5" s="121"/>
      <c r="C5" s="124"/>
      <c r="D5" s="124"/>
      <c r="E5" s="124"/>
      <c r="F5" s="124"/>
      <c r="G5" s="124"/>
      <c r="H5" s="124"/>
      <c r="I5" s="124"/>
      <c r="J5" s="126"/>
      <c r="K5" s="140"/>
      <c r="L5" s="140"/>
      <c r="M5" s="140"/>
      <c r="N5" s="140"/>
      <c r="O5" s="140"/>
      <c r="P5" s="140"/>
      <c r="Q5" s="140"/>
      <c r="R5" s="140"/>
      <c r="S5" s="140"/>
      <c r="T5" s="140"/>
      <c r="U5" s="140"/>
      <c r="V5" s="140"/>
      <c r="W5" s="140"/>
      <c r="X5" s="140"/>
      <c r="Y5" s="140"/>
    </row>
    <row r="6" spans="1:25" s="128" customFormat="1" ht="38.25" customHeight="1" x14ac:dyDescent="0.25">
      <c r="A6" s="140"/>
      <c r="B6" s="121"/>
      <c r="C6" s="212" t="s">
        <v>128</v>
      </c>
      <c r="D6" s="212"/>
      <c r="E6" s="212"/>
      <c r="F6" s="212"/>
      <c r="G6" s="212"/>
      <c r="H6" s="212"/>
      <c r="I6" s="212"/>
      <c r="J6" s="127"/>
      <c r="K6" s="140"/>
      <c r="L6" s="140"/>
      <c r="M6" s="140"/>
      <c r="N6" s="140"/>
      <c r="O6" s="140"/>
      <c r="P6" s="140"/>
      <c r="Q6" s="140"/>
      <c r="R6" s="140"/>
      <c r="S6" s="140"/>
      <c r="T6" s="140"/>
      <c r="U6" s="140"/>
      <c r="V6" s="140"/>
      <c r="W6" s="140"/>
      <c r="X6" s="140"/>
      <c r="Y6" s="140"/>
    </row>
    <row r="7" spans="1:25" s="128" customFormat="1" ht="29.25" customHeight="1" x14ac:dyDescent="0.25">
      <c r="A7" s="140"/>
      <c r="B7" s="121"/>
      <c r="C7" s="212" t="s">
        <v>117</v>
      </c>
      <c r="D7" s="212"/>
      <c r="E7" s="212"/>
      <c r="F7" s="212"/>
      <c r="G7" s="212"/>
      <c r="H7" s="212"/>
      <c r="I7" s="212"/>
      <c r="J7" s="127"/>
      <c r="K7" s="140"/>
      <c r="L7" s="140"/>
      <c r="M7" s="141"/>
      <c r="N7" s="140"/>
      <c r="O7" s="140"/>
      <c r="P7" s="140"/>
      <c r="Q7" s="140"/>
      <c r="R7" s="140"/>
      <c r="S7" s="140"/>
      <c r="T7" s="140"/>
      <c r="U7" s="140"/>
      <c r="V7" s="140"/>
      <c r="W7" s="140"/>
      <c r="X7" s="140"/>
      <c r="Y7" s="140"/>
    </row>
    <row r="8" spans="1:25" s="128" customFormat="1" x14ac:dyDescent="0.25">
      <c r="A8" s="140"/>
      <c r="B8" s="121"/>
      <c r="C8" s="212" t="s">
        <v>118</v>
      </c>
      <c r="D8" s="212"/>
      <c r="E8" s="212"/>
      <c r="F8" s="212"/>
      <c r="G8" s="212"/>
      <c r="H8" s="212"/>
      <c r="I8" s="212"/>
      <c r="J8" s="127"/>
      <c r="K8" s="140"/>
      <c r="L8" s="140"/>
      <c r="M8" s="140"/>
      <c r="N8" s="140"/>
      <c r="O8" s="141"/>
      <c r="P8" s="140"/>
      <c r="Q8" s="140"/>
      <c r="R8" s="140"/>
      <c r="S8" s="140"/>
      <c r="T8" s="140"/>
      <c r="U8" s="140"/>
      <c r="V8" s="140"/>
      <c r="W8" s="140"/>
      <c r="X8" s="140"/>
      <c r="Y8" s="140"/>
    </row>
    <row r="9" spans="1:25" s="128" customFormat="1" x14ac:dyDescent="0.25">
      <c r="A9" s="140"/>
      <c r="B9" s="121"/>
      <c r="C9" s="212" t="s">
        <v>119</v>
      </c>
      <c r="D9" s="212"/>
      <c r="E9" s="212"/>
      <c r="F9" s="212"/>
      <c r="G9" s="212"/>
      <c r="H9" s="212"/>
      <c r="I9" s="212"/>
      <c r="J9" s="127"/>
      <c r="K9" s="140"/>
      <c r="L9" s="140"/>
      <c r="M9" s="140"/>
      <c r="N9" s="140"/>
      <c r="O9" s="140"/>
      <c r="P9" s="140"/>
      <c r="Q9" s="140"/>
      <c r="R9" s="140"/>
      <c r="S9" s="140"/>
      <c r="T9" s="140"/>
      <c r="U9" s="140"/>
      <c r="V9" s="140"/>
      <c r="W9" s="140"/>
      <c r="X9" s="140"/>
      <c r="Y9" s="140"/>
    </row>
    <row r="10" spans="1:25" s="128" customFormat="1" x14ac:dyDescent="0.25">
      <c r="A10" s="140"/>
      <c r="B10" s="121"/>
      <c r="C10" s="212" t="s">
        <v>120</v>
      </c>
      <c r="D10" s="212"/>
      <c r="E10" s="212"/>
      <c r="F10" s="212"/>
      <c r="G10" s="212"/>
      <c r="H10" s="212"/>
      <c r="I10" s="212"/>
      <c r="J10" s="127"/>
      <c r="K10" s="140"/>
      <c r="L10" s="140"/>
      <c r="M10" s="140"/>
      <c r="N10" s="140"/>
      <c r="O10" s="140"/>
      <c r="P10" s="140"/>
      <c r="Q10" s="140"/>
      <c r="R10" s="140"/>
      <c r="S10" s="140"/>
      <c r="T10" s="140"/>
      <c r="U10" s="140"/>
      <c r="V10" s="140"/>
      <c r="W10" s="140"/>
      <c r="X10" s="140"/>
      <c r="Y10" s="140"/>
    </row>
    <row r="11" spans="1:25" s="128" customFormat="1" x14ac:dyDescent="0.25">
      <c r="A11" s="140"/>
      <c r="B11" s="121"/>
      <c r="C11" s="129"/>
      <c r="D11" s="129"/>
      <c r="E11" s="129"/>
      <c r="F11" s="129"/>
      <c r="G11" s="129"/>
      <c r="H11" s="129"/>
      <c r="I11" s="129"/>
      <c r="J11" s="127"/>
      <c r="K11" s="140"/>
      <c r="L11" s="140"/>
      <c r="M11" s="140"/>
      <c r="N11" s="140"/>
      <c r="O11" s="140"/>
      <c r="P11" s="140"/>
      <c r="Q11" s="140"/>
      <c r="R11" s="140"/>
      <c r="S11" s="140"/>
      <c r="T11" s="140"/>
      <c r="U11" s="140"/>
      <c r="V11" s="140"/>
      <c r="W11" s="140"/>
      <c r="X11" s="140"/>
      <c r="Y11" s="140"/>
    </row>
    <row r="12" spans="1:25" s="128" customFormat="1" x14ac:dyDescent="0.25">
      <c r="A12" s="140"/>
      <c r="B12" s="121"/>
      <c r="C12" s="130" t="s">
        <v>121</v>
      </c>
      <c r="D12" s="48"/>
      <c r="E12" s="131"/>
      <c r="F12" s="131"/>
      <c r="G12" s="132"/>
      <c r="H12" s="132"/>
      <c r="I12" s="133"/>
      <c r="J12" s="134"/>
      <c r="K12" s="140"/>
      <c r="L12" s="140"/>
      <c r="M12" s="140"/>
      <c r="N12" s="140"/>
      <c r="O12" s="140"/>
      <c r="P12" s="140"/>
      <c r="Q12" s="140"/>
      <c r="R12" s="140"/>
      <c r="S12" s="140"/>
      <c r="T12" s="140"/>
      <c r="U12" s="140"/>
      <c r="V12" s="140"/>
      <c r="W12" s="140"/>
      <c r="X12" s="140"/>
      <c r="Y12" s="140"/>
    </row>
    <row r="13" spans="1:25" s="128" customFormat="1" x14ac:dyDescent="0.25">
      <c r="A13" s="140"/>
      <c r="B13" s="121"/>
      <c r="C13" s="130"/>
      <c r="D13" s="133"/>
      <c r="E13" s="131"/>
      <c r="F13" s="131"/>
      <c r="G13" s="132"/>
      <c r="H13" s="132"/>
      <c r="I13" s="133"/>
      <c r="J13" s="134"/>
      <c r="K13" s="140"/>
      <c r="L13" s="140"/>
      <c r="M13" s="140"/>
      <c r="N13" s="140"/>
      <c r="O13" s="140"/>
      <c r="P13" s="140"/>
      <c r="Q13" s="140"/>
      <c r="R13" s="140"/>
      <c r="S13" s="140"/>
      <c r="T13" s="140"/>
      <c r="U13" s="140"/>
      <c r="V13" s="140"/>
      <c r="W13" s="140"/>
      <c r="X13" s="140"/>
      <c r="Y13" s="140"/>
    </row>
    <row r="14" spans="1:25" s="128" customFormat="1" ht="19.5" customHeight="1" x14ac:dyDescent="0.25">
      <c r="A14" s="140"/>
      <c r="B14" s="121"/>
      <c r="C14" s="124" t="s">
        <v>122</v>
      </c>
      <c r="D14" s="124"/>
      <c r="E14" s="124"/>
      <c r="F14" s="124"/>
      <c r="G14" s="124"/>
      <c r="H14" s="124"/>
      <c r="I14" s="124"/>
      <c r="J14" s="126"/>
      <c r="K14" s="140"/>
      <c r="L14" s="140"/>
      <c r="M14" s="140"/>
      <c r="N14" s="140"/>
      <c r="O14" s="140"/>
      <c r="P14" s="140"/>
      <c r="Q14" s="140"/>
      <c r="R14" s="140"/>
      <c r="S14" s="140"/>
      <c r="T14" s="140"/>
      <c r="U14" s="140"/>
      <c r="V14" s="140"/>
      <c r="W14" s="140"/>
      <c r="X14" s="140"/>
      <c r="Y14" s="140"/>
    </row>
    <row r="15" spans="1:25" s="128" customFormat="1" ht="72.75" customHeight="1" x14ac:dyDescent="0.25">
      <c r="A15" s="140"/>
      <c r="B15" s="121"/>
      <c r="C15" s="213"/>
      <c r="D15" s="214"/>
      <c r="E15" s="214"/>
      <c r="F15" s="214"/>
      <c r="G15" s="214"/>
      <c r="H15" s="214"/>
      <c r="I15" s="215"/>
      <c r="J15" s="126"/>
      <c r="K15" s="140"/>
      <c r="L15" s="140"/>
      <c r="M15" s="140"/>
      <c r="N15" s="140"/>
      <c r="O15" s="140"/>
      <c r="P15" s="140"/>
      <c r="Q15" s="140"/>
      <c r="R15" s="140"/>
      <c r="S15" s="140"/>
      <c r="T15" s="140"/>
      <c r="U15" s="140"/>
      <c r="V15" s="140"/>
      <c r="W15" s="140"/>
      <c r="X15" s="140"/>
      <c r="Y15" s="140"/>
    </row>
    <row r="16" spans="1:25" s="128" customFormat="1" ht="12.75" customHeight="1" x14ac:dyDescent="0.25">
      <c r="A16" s="140"/>
      <c r="B16" s="135"/>
      <c r="C16" s="136"/>
      <c r="D16" s="137"/>
      <c r="E16" s="137"/>
      <c r="F16" s="137"/>
      <c r="G16" s="137"/>
      <c r="H16" s="137"/>
      <c r="I16" s="137"/>
      <c r="J16" s="138"/>
      <c r="K16" s="140"/>
      <c r="L16" s="140"/>
      <c r="M16" s="140"/>
      <c r="N16" s="140"/>
      <c r="O16" s="140"/>
      <c r="P16" s="140"/>
      <c r="Q16" s="140"/>
      <c r="R16" s="140"/>
      <c r="S16" s="140"/>
      <c r="T16" s="140"/>
      <c r="U16" s="140"/>
      <c r="V16" s="140"/>
      <c r="W16" s="140"/>
      <c r="X16" s="140"/>
      <c r="Y16" s="140"/>
    </row>
    <row r="17" spans="1:25" s="128" customFormat="1" ht="15" customHeight="1" x14ac:dyDescent="0.25">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row>
    <row r="18" spans="1:25" s="128" customFormat="1" ht="15" customHeight="1" x14ac:dyDescent="0.25">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row>
    <row r="19" spans="1:25" s="128" customFormat="1" ht="15" customHeight="1" x14ac:dyDescent="0.25">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row>
    <row r="20" spans="1:25" s="128" customFormat="1" ht="15" customHeight="1" x14ac:dyDescent="0.25">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row>
    <row r="21" spans="1:25" s="128" customFormat="1" ht="15" customHeight="1" x14ac:dyDescent="0.25">
      <c r="A21" s="140"/>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row>
    <row r="22" spans="1:25" s="128" customFormat="1" ht="15" customHeight="1" x14ac:dyDescent="0.25">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row>
    <row r="23" spans="1:25" s="128" customFormat="1" ht="15" customHeight="1" x14ac:dyDescent="0.25">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row>
    <row r="24" spans="1:25" s="128" customFormat="1" ht="15" customHeight="1" x14ac:dyDescent="0.25">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row>
    <row r="25" spans="1:25" s="128" customFormat="1" ht="15" customHeight="1" x14ac:dyDescent="0.25">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row>
    <row r="26" spans="1:25" s="128" customFormat="1" ht="15" customHeight="1" x14ac:dyDescent="0.25">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row>
    <row r="27" spans="1:25" s="128" customFormat="1" ht="15" customHeight="1" x14ac:dyDescent="0.25">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row>
    <row r="28" spans="1:25" s="128" customFormat="1" ht="15" customHeight="1" x14ac:dyDescent="0.25">
      <c r="A28" s="140"/>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row>
    <row r="29" spans="1:25" s="128" customFormat="1" ht="15" customHeight="1" x14ac:dyDescent="0.25">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row>
    <row r="30" spans="1:25" s="128" customFormat="1" ht="15" customHeight="1" x14ac:dyDescent="0.25">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row>
    <row r="31" spans="1:25" s="128" customFormat="1" ht="15" customHeight="1" x14ac:dyDescent="0.25">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row>
    <row r="32" spans="1:25" s="128" customFormat="1" ht="15" customHeight="1" x14ac:dyDescent="0.25">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row>
    <row r="33" spans="1:25" s="128" customFormat="1" ht="15" customHeight="1" x14ac:dyDescent="0.25">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row>
    <row r="34" spans="1:25" s="128" customFormat="1" ht="15" customHeight="1" x14ac:dyDescent="0.25">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row>
    <row r="36" spans="1:25" ht="23.25" hidden="1" customHeight="1" x14ac:dyDescent="0.25"/>
    <row r="37" spans="1:25" ht="23.25" hidden="1" customHeight="1" x14ac:dyDescent="0.25"/>
    <row r="38" spans="1:25" ht="12.75" hidden="1" customHeight="1" x14ac:dyDescent="0.25"/>
    <row r="39" spans="1:25" ht="12.75" hidden="1" customHeight="1" x14ac:dyDescent="0.25"/>
  </sheetData>
  <sheetProtection sheet="1" objects="1" scenarios="1"/>
  <mergeCells count="6">
    <mergeCell ref="C10:I10"/>
    <mergeCell ref="C15:I15"/>
    <mergeCell ref="C6:I6"/>
    <mergeCell ref="C7:I7"/>
    <mergeCell ref="C8:I8"/>
    <mergeCell ref="C9:I9"/>
  </mergeCells>
  <phoneticPr fontId="39" type="noConversion"/>
  <conditionalFormatting sqref="J12:J13">
    <cfRule type="cellIs" dxfId="2" priority="1" stopIfTrue="1" operator="equal">
      <formula>"ü"</formula>
    </cfRule>
    <cfRule type="cellIs" dxfId="1" priority="2" stopIfTrue="1" operator="equal">
      <formula>"û"</formula>
    </cfRule>
    <cfRule type="cellIs" dxfId="0" priority="3" stopIfTrue="1" operator="equal">
      <formula>"!"</formula>
    </cfRule>
  </conditionalFormatting>
  <pageMargins left="0.75" right="0.75" top="0.5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D6F006EDC6ED47AADFCC49758CDE67" ma:contentTypeVersion="3" ma:contentTypeDescription="Create a new document." ma:contentTypeScope="" ma:versionID="aae1b0545b49c274b347be4d0e53592a">
  <xsd:schema xmlns:xsd="http://www.w3.org/2001/XMLSchema" xmlns:xs="http://www.w3.org/2001/XMLSchema" xmlns:p="http://schemas.microsoft.com/office/2006/metadata/properties" xmlns:ns1="http://schemas.microsoft.com/sharepoint/v3" xmlns:ns3="00d98344-5a31-40d4-a460-0c76e4496cf4" targetNamespace="http://schemas.microsoft.com/office/2006/metadata/properties" ma:root="true" ma:fieldsID="00cba67fd9009bb610d1c2db7c18a1d4" ns1:_="" ns3:_="">
    <xsd:import namespace="http://schemas.microsoft.com/sharepoint/v3"/>
    <xsd:import namespace="00d98344-5a31-40d4-a460-0c76e4496cf4"/>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d98344-5a31-40d4-a460-0c76e4496cf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4E03203-7FD6-4EF7-899E-EE330F2652E7}">
  <ds:schemaRefs>
    <ds:schemaRef ds:uri="http://schemas.microsoft.com/sharepoint/v3/contenttype/forms"/>
  </ds:schemaRefs>
</ds:datastoreItem>
</file>

<file path=customXml/itemProps2.xml><?xml version="1.0" encoding="utf-8"?>
<ds:datastoreItem xmlns:ds="http://schemas.openxmlformats.org/officeDocument/2006/customXml" ds:itemID="{F5F99125-FA35-4125-893C-25D992446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d98344-5a31-40d4-a460-0c76e4496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935914-6AF1-42E2-BC15-0B5954A2C404}">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vt:i4>
      </vt:variant>
    </vt:vector>
  </HeadingPairs>
  <TitlesOfParts>
    <vt:vector size="40" baseType="lpstr">
      <vt:lpstr>FrontPage</vt:lpstr>
      <vt:lpstr>Nursery</vt:lpstr>
      <vt:lpstr>Primary</vt:lpstr>
      <vt:lpstr>Middle</vt:lpstr>
      <vt:lpstr>Secondary</vt:lpstr>
      <vt:lpstr>Special</vt:lpstr>
      <vt:lpstr>Guidance</vt:lpstr>
      <vt:lpstr>Comments</vt:lpstr>
      <vt:lpstr>Survey Response Burden</vt:lpstr>
      <vt:lpstr>Transfer</vt:lpstr>
      <vt:lpstr>Details</vt:lpstr>
      <vt:lpstr>Lookup</vt:lpstr>
      <vt:lpstr>_tab1</vt:lpstr>
      <vt:lpstr>Addresses</vt:lpstr>
      <vt:lpstr>AuthCode</vt:lpstr>
      <vt:lpstr>Details!Contacts</vt:lpstr>
      <vt:lpstr>EndMid</vt:lpstr>
      <vt:lpstr>EndNurs</vt:lpstr>
      <vt:lpstr>EndPrim</vt:lpstr>
      <vt:lpstr>EndSec</vt:lpstr>
      <vt:lpstr>EndSpec</vt:lpstr>
      <vt:lpstr>Transfer!EndTable</vt:lpstr>
      <vt:lpstr>LEACode</vt:lpstr>
      <vt:lpstr>LEALookup</vt:lpstr>
      <vt:lpstr>LEAName</vt:lpstr>
      <vt:lpstr>MidCheck</vt:lpstr>
      <vt:lpstr>MidSchools</vt:lpstr>
      <vt:lpstr>NursCheck</vt:lpstr>
      <vt:lpstr>NursSchools</vt:lpstr>
      <vt:lpstr>PrimCheck</vt:lpstr>
      <vt:lpstr>PrimSchools</vt:lpstr>
      <vt:lpstr>FrontPage!Print_Area</vt:lpstr>
      <vt:lpstr>'Survey Response Burden'!Print_Area</vt:lpstr>
      <vt:lpstr>Transfer!Print_Area</vt:lpstr>
      <vt:lpstr>Primary!Print_Titles</vt:lpstr>
      <vt:lpstr>SecCheck</vt:lpstr>
      <vt:lpstr>SecSchools</vt:lpstr>
      <vt:lpstr>SpecCheck</vt:lpstr>
      <vt:lpstr>SpecSchools</vt:lpstr>
      <vt:lpstr>Year</vt:lpstr>
    </vt:vector>
  </TitlesOfParts>
  <Company>Welsh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Ian Shipley</dc:creator>
  <cp:keywords>to do</cp:keywords>
  <cp:lastModifiedBy>Green, Joe</cp:lastModifiedBy>
  <cp:lastPrinted>2020-03-04T15:27:02Z</cp:lastPrinted>
  <dcterms:created xsi:type="dcterms:W3CDTF">1999-05-06T10:21:34Z</dcterms:created>
  <dcterms:modified xsi:type="dcterms:W3CDTF">2026-06-10T13:48:49Z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A13300091</vt:lpwstr>
  </property>
  <property fmtid="{D5CDD505-2E9C-101B-9397-08002B2CF9AE}" pid="3" name="Objective-Title">
    <vt:lpwstr>Part1E</vt:lpwstr>
  </property>
  <property fmtid="{D5CDD505-2E9C-101B-9397-08002B2CF9AE}" pid="4" name="Objective-Comment">
    <vt:lpwstr/>
  </property>
  <property fmtid="{D5CDD505-2E9C-101B-9397-08002B2CF9AE}" pid="5" name="Objective-CreationStamp">
    <vt:filetime>2016-02-12T11:25:09Z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2016-02-15T10:23:55Z</vt:filetime>
  </property>
  <property fmtid="{D5CDD505-2E9C-101B-9397-08002B2CF9AE}" pid="10" name="Objective-Owner">
    <vt:lpwstr>Anderson, Bruce (KAS)</vt:lpwstr>
  </property>
  <property fmtid="{D5CDD505-2E9C-101B-9397-08002B2CF9AE}" pid="11" name="Objective-Path">
    <vt:lpwstr>Objective Global Folder:Corporate File Plan:RESEARCH, STATISTICS &amp; INTELLIGENCE:Research &amp; Statistics:Research, Statistics &amp; Intelligence - Economics &amp; Finance:Local Government Finance Statistics - Guidance &amp; Reference - 2013-2018:Approved:</vt:lpwstr>
  </property>
  <property fmtid="{D5CDD505-2E9C-101B-9397-08002B2CF9AE}" pid="12" name="Objective-Parent">
    <vt:lpwstr>Approved</vt:lpwstr>
  </property>
  <property fmtid="{D5CDD505-2E9C-101B-9397-08002B2CF9AE}" pid="13" name="Objective-State">
    <vt:lpwstr>Being Drafted</vt:lpwstr>
  </property>
  <property fmtid="{D5CDD505-2E9C-101B-9397-08002B2CF9AE}" pid="14" name="Objective-Version">
    <vt:lpwstr>0.4</vt:lpwstr>
  </property>
  <property fmtid="{D5CDD505-2E9C-101B-9397-08002B2CF9AE}" pid="15" name="Objective-VersionNumber">
    <vt:r8>4</vt:r8>
  </property>
  <property fmtid="{D5CDD505-2E9C-101B-9397-08002B2CF9AE}" pid="16" name="Objective-VersionComment">
    <vt:lpwstr/>
  </property>
  <property fmtid="{D5CDD505-2E9C-101B-9397-08002B2CF9AE}" pid="17" name="Objective-FileNumber">
    <vt:lpwstr>qA889876</vt:lpwstr>
  </property>
  <property fmtid="{D5CDD505-2E9C-101B-9397-08002B2CF9AE}" pid="18" name="Objective-Classification">
    <vt:lpwstr>[Inherited - Official - Sensitive]</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2016-02-12T00:00:00Z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0x0101003ED6F006EDC6ED47AADFCC49758CDE67</vt:lpwstr>
  </property>
</Properties>
</file>